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0 - Komunikace" sheetId="2" r:id="rId2"/>
    <sheet name="VRN - Vedlejší rozpočtové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100 - Komunikace'!$C$125:$K$536</definedName>
    <definedName name="_xlnm.Print_Area" localSheetId="1">'SO 100 - Komunikace'!$C$4:$J$76,'SO 100 - Komunikace'!$C$82:$J$107,'SO 100 - Komunikace'!$C$113:$K$536</definedName>
    <definedName name="_xlnm.Print_Titles" localSheetId="1">'SO 100 - Komunikace'!$125:$125</definedName>
    <definedName name="_xlnm._FilterDatabase" localSheetId="2" hidden="1">'VRN - Vedlejší rozpočtové...'!$C$121:$K$154</definedName>
    <definedName name="_xlnm.Print_Area" localSheetId="2">'VRN - Vedlejší rozpočtové...'!$C$4:$J$76,'VRN - Vedlejší rozpočtové...'!$C$82:$J$103,'VRN - Vedlejší rozpočtové...'!$C$109:$K$154</definedName>
    <definedName name="_xlnm.Print_Titles" localSheetId="2">'VRN - Vedlejší rozpočtové...'!$121:$121</definedName>
    <definedName name="_xlnm.Print_Area" localSheetId="3">'Seznam figur'!$C$4:$G$33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P151"/>
  <c r="T148"/>
  <c r="J37"/>
  <c r="J36"/>
  <c i="1" r="AY96"/>
  <c i="3" r="J35"/>
  <c i="1" r="AX96"/>
  <c i="3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R148"/>
  <c r="P149"/>
  <c r="P148"/>
  <c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2" r="J37"/>
  <c r="J36"/>
  <c i="1" r="AY95"/>
  <c i="2" r="J35"/>
  <c i="1" r="AX95"/>
  <c i="2" r="BI535"/>
  <c r="BH535"/>
  <c r="BG535"/>
  <c r="BF535"/>
  <c r="T535"/>
  <c r="R535"/>
  <c r="P535"/>
  <c r="BI533"/>
  <c r="BH533"/>
  <c r="BG533"/>
  <c r="BF533"/>
  <c r="T533"/>
  <c r="R533"/>
  <c r="P533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21"/>
  <c r="BH521"/>
  <c r="BG521"/>
  <c r="BF521"/>
  <c r="T521"/>
  <c r="R521"/>
  <c r="P521"/>
  <c r="BI517"/>
  <c r="BH517"/>
  <c r="BG517"/>
  <c r="BF517"/>
  <c r="T517"/>
  <c r="R517"/>
  <c r="P517"/>
  <c r="BI515"/>
  <c r="BH515"/>
  <c r="BG515"/>
  <c r="BF515"/>
  <c r="T515"/>
  <c r="R515"/>
  <c r="P515"/>
  <c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R502"/>
  <c r="P502"/>
  <c r="BI497"/>
  <c r="BH497"/>
  <c r="BG497"/>
  <c r="BF497"/>
  <c r="T497"/>
  <c r="R497"/>
  <c r="P497"/>
  <c r="BI491"/>
  <c r="BH491"/>
  <c r="BG491"/>
  <c r="BF491"/>
  <c r="T491"/>
  <c r="R491"/>
  <c r="P491"/>
  <c r="BI486"/>
  <c r="BH486"/>
  <c r="BG486"/>
  <c r="BF486"/>
  <c r="T486"/>
  <c r="R486"/>
  <c r="P486"/>
  <c r="BI482"/>
  <c r="BH482"/>
  <c r="BG482"/>
  <c r="BF482"/>
  <c r="T482"/>
  <c r="R482"/>
  <c r="P482"/>
  <c r="BI481"/>
  <c r="BH481"/>
  <c r="BG481"/>
  <c r="BF481"/>
  <c r="T481"/>
  <c r="R481"/>
  <c r="P481"/>
  <c r="BI475"/>
  <c r="BH475"/>
  <c r="BG475"/>
  <c r="BF475"/>
  <c r="T475"/>
  <c r="R475"/>
  <c r="P475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2"/>
  <c r="BH462"/>
  <c r="BG462"/>
  <c r="BF462"/>
  <c r="T462"/>
  <c r="R462"/>
  <c r="P462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27"/>
  <c r="BH427"/>
  <c r="BG427"/>
  <c r="BF427"/>
  <c r="T427"/>
  <c r="R427"/>
  <c r="P427"/>
  <c r="BI426"/>
  <c r="BH426"/>
  <c r="BG426"/>
  <c r="BF426"/>
  <c r="T426"/>
  <c r="R426"/>
  <c r="P426"/>
  <c r="BI422"/>
  <c r="BH422"/>
  <c r="BG422"/>
  <c r="BF422"/>
  <c r="T422"/>
  <c r="R422"/>
  <c r="P422"/>
  <c r="BI420"/>
  <c r="BH420"/>
  <c r="BG420"/>
  <c r="BF420"/>
  <c r="T420"/>
  <c r="R420"/>
  <c r="P420"/>
  <c r="BI416"/>
  <c r="BH416"/>
  <c r="BG416"/>
  <c r="BF416"/>
  <c r="T416"/>
  <c r="R416"/>
  <c r="P416"/>
  <c r="BI415"/>
  <c r="BH415"/>
  <c r="BG415"/>
  <c r="BF415"/>
  <c r="T415"/>
  <c r="R415"/>
  <c r="P415"/>
  <c r="BI410"/>
  <c r="BH410"/>
  <c r="BG410"/>
  <c r="BF410"/>
  <c r="T410"/>
  <c r="R410"/>
  <c r="P410"/>
  <c r="BI405"/>
  <c r="BH405"/>
  <c r="BG405"/>
  <c r="BF405"/>
  <c r="T405"/>
  <c r="R405"/>
  <c r="P405"/>
  <c r="BI401"/>
  <c r="BH401"/>
  <c r="BG401"/>
  <c r="BF401"/>
  <c r="T401"/>
  <c r="R401"/>
  <c r="P401"/>
  <c r="BI400"/>
  <c r="BH400"/>
  <c r="BG400"/>
  <c r="BF400"/>
  <c r="T400"/>
  <c r="R400"/>
  <c r="P400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7"/>
  <c r="BH387"/>
  <c r="BG387"/>
  <c r="BF387"/>
  <c r="T387"/>
  <c r="R387"/>
  <c r="P387"/>
  <c r="BI382"/>
  <c r="BH382"/>
  <c r="BG382"/>
  <c r="BF382"/>
  <c r="T382"/>
  <c r="R382"/>
  <c r="P382"/>
  <c r="BI378"/>
  <c r="BH378"/>
  <c r="BG378"/>
  <c r="BF378"/>
  <c r="T378"/>
  <c r="R378"/>
  <c r="P378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0"/>
  <c r="BH300"/>
  <c r="BG300"/>
  <c r="BF300"/>
  <c r="T300"/>
  <c r="R300"/>
  <c r="P300"/>
  <c r="BI293"/>
  <c r="BH293"/>
  <c r="BG293"/>
  <c r="BF293"/>
  <c r="T293"/>
  <c r="R293"/>
  <c r="P293"/>
  <c r="BI288"/>
  <c r="BH288"/>
  <c r="BG288"/>
  <c r="BF288"/>
  <c r="T288"/>
  <c r="R288"/>
  <c r="P288"/>
  <c r="BI282"/>
  <c r="BH282"/>
  <c r="BG282"/>
  <c r="BF282"/>
  <c r="T282"/>
  <c r="R282"/>
  <c r="P282"/>
  <c r="BI277"/>
  <c r="BH277"/>
  <c r="BG277"/>
  <c r="BF277"/>
  <c r="T277"/>
  <c r="R277"/>
  <c r="P277"/>
  <c r="BI273"/>
  <c r="BH273"/>
  <c r="BG273"/>
  <c r="BF273"/>
  <c r="T273"/>
  <c r="R273"/>
  <c r="P273"/>
  <c r="BI267"/>
  <c r="BH267"/>
  <c r="BG267"/>
  <c r="BF267"/>
  <c r="T267"/>
  <c r="R267"/>
  <c r="P267"/>
  <c r="BI262"/>
  <c r="BH262"/>
  <c r="BG262"/>
  <c r="BF262"/>
  <c r="T262"/>
  <c r="R262"/>
  <c r="P262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39"/>
  <c r="BH239"/>
  <c r="BG239"/>
  <c r="BF239"/>
  <c r="T239"/>
  <c r="R239"/>
  <c r="P239"/>
  <c r="BI234"/>
  <c r="BH234"/>
  <c r="BG234"/>
  <c r="BF234"/>
  <c r="T234"/>
  <c r="R234"/>
  <c r="P234"/>
  <c r="BI227"/>
  <c r="BH227"/>
  <c r="BG227"/>
  <c r="BF227"/>
  <c r="T227"/>
  <c r="R227"/>
  <c r="P227"/>
  <c r="BI221"/>
  <c r="BH221"/>
  <c r="BG221"/>
  <c r="BF221"/>
  <c r="T221"/>
  <c r="R221"/>
  <c r="P221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1" r="L90"/>
  <c r="AM90"/>
  <c r="AM89"/>
  <c r="L89"/>
  <c r="AM87"/>
  <c r="L87"/>
  <c r="L85"/>
  <c r="L84"/>
  <c i="2" r="J526"/>
  <c r="BK473"/>
  <c r="BK449"/>
  <c r="BK311"/>
  <c r="BK201"/>
  <c r="J533"/>
  <c r="J475"/>
  <c r="J288"/>
  <c r="J535"/>
  <c r="J449"/>
  <c r="BK378"/>
  <c r="BK185"/>
  <c r="J442"/>
  <c r="BK405"/>
  <c r="BK352"/>
  <c r="J311"/>
  <c r="J197"/>
  <c r="BK441"/>
  <c r="J369"/>
  <c r="BK293"/>
  <c r="J129"/>
  <c r="J373"/>
  <c r="BK213"/>
  <c r="BK444"/>
  <c r="BK332"/>
  <c r="BK197"/>
  <c r="BK129"/>
  <c r="J497"/>
  <c r="J444"/>
  <c r="BK415"/>
  <c r="BK205"/>
  <c i="3" r="BK153"/>
  <c r="J154"/>
  <c r="J139"/>
  <c r="J137"/>
  <c i="2" r="BK533"/>
  <c r="BK469"/>
  <c r="J365"/>
  <c r="J245"/>
  <c r="J177"/>
  <c r="BK515"/>
  <c r="BK387"/>
  <c r="J277"/>
  <c r="BK491"/>
  <c r="BK426"/>
  <c r="J348"/>
  <c r="BK157"/>
  <c r="J440"/>
  <c r="BK416"/>
  <c r="BK336"/>
  <c r="J267"/>
  <c r="BK165"/>
  <c r="J427"/>
  <c r="J340"/>
  <c r="J282"/>
  <c r="J469"/>
  <c r="BK267"/>
  <c r="BK169"/>
  <c r="BK438"/>
  <c r="J300"/>
  <c r="BK177"/>
  <c r="BK535"/>
  <c r="J465"/>
  <c r="J437"/>
  <c r="BK396"/>
  <c r="BK300"/>
  <c i="3" r="BK149"/>
  <c r="J152"/>
  <c r="J135"/>
  <c r="J127"/>
  <c i="2" r="BK517"/>
  <c r="BK462"/>
  <c r="J401"/>
  <c r="J262"/>
  <c r="J157"/>
  <c r="J525"/>
  <c r="BK324"/>
  <c r="J169"/>
  <c r="BK502"/>
  <c r="J481"/>
  <c r="J400"/>
  <c r="BK227"/>
  <c i="1" r="AS94"/>
  <c i="2" r="BK319"/>
  <c r="J221"/>
  <c r="J436"/>
  <c r="J378"/>
  <c r="J306"/>
  <c r="J185"/>
  <c r="BK288"/>
  <c r="BK453"/>
  <c r="J435"/>
  <c r="J209"/>
  <c r="J137"/>
  <c r="BK506"/>
  <c r="J445"/>
  <c r="J434"/>
  <c r="BK361"/>
  <c r="J201"/>
  <c i="3" r="BK127"/>
  <c r="J153"/>
  <c r="J129"/>
  <c r="BK139"/>
  <c r="J133"/>
  <c i="2" r="BK525"/>
  <c r="J502"/>
  <c r="BK355"/>
  <c r="J239"/>
  <c r="J165"/>
  <c r="BK486"/>
  <c r="BK382"/>
  <c r="BK239"/>
  <c r="J486"/>
  <c r="J394"/>
  <c r="BK161"/>
  <c r="J453"/>
  <c r="J410"/>
  <c r="BK328"/>
  <c r="BK262"/>
  <c r="J181"/>
  <c r="BK434"/>
  <c r="BK348"/>
  <c r="J315"/>
  <c r="BK153"/>
  <c r="BK282"/>
  <c r="J145"/>
  <c r="BK437"/>
  <c r="BK251"/>
  <c r="J153"/>
  <c r="BK481"/>
  <c r="BK440"/>
  <c r="J387"/>
  <c r="BK193"/>
  <c i="3" r="BK145"/>
  <c r="BK129"/>
  <c r="BK131"/>
  <c r="BK152"/>
  <c i="2" r="J515"/>
  <c r="J506"/>
  <c r="J457"/>
  <c r="J328"/>
  <c r="BK260"/>
  <c r="BK149"/>
  <c r="J491"/>
  <c r="BK340"/>
  <c r="J149"/>
  <c r="BK497"/>
  <c r="BK465"/>
  <c r="J382"/>
  <c r="BK173"/>
  <c r="J443"/>
  <c r="J420"/>
  <c r="BK344"/>
  <c r="J251"/>
  <c r="BK137"/>
  <c r="BK410"/>
  <c r="J344"/>
  <c r="BK234"/>
  <c r="BK369"/>
  <c r="BK189"/>
  <c r="BK443"/>
  <c r="J273"/>
  <c r="J161"/>
  <c r="J517"/>
  <c r="J462"/>
  <c r="BK436"/>
  <c r="BK392"/>
  <c r="J260"/>
  <c i="3" r="J142"/>
  <c r="J131"/>
  <c r="J125"/>
  <c r="BK135"/>
  <c i="2" r="BK521"/>
  <c r="J510"/>
  <c r="J426"/>
  <c r="BK273"/>
  <c r="J213"/>
  <c r="BK141"/>
  <c r="BK482"/>
  <c r="J361"/>
  <c r="J173"/>
  <c r="J521"/>
  <c r="J415"/>
  <c r="BK306"/>
  <c r="J141"/>
  <c r="J422"/>
  <c r="BK373"/>
  <c r="BK315"/>
  <c r="J205"/>
  <c r="BK442"/>
  <c r="BK365"/>
  <c r="BK255"/>
  <c r="J405"/>
  <c r="J227"/>
  <c r="J441"/>
  <c r="J352"/>
  <c r="BK221"/>
  <c r="BK145"/>
  <c r="BK510"/>
  <c r="BK457"/>
  <c r="BK401"/>
  <c r="J355"/>
  <c r="BK181"/>
  <c i="3" r="BK125"/>
  <c r="BK137"/>
  <c r="BK154"/>
  <c i="2" r="BK528"/>
  <c r="BK475"/>
  <c r="BK420"/>
  <c r="J293"/>
  <c r="BK209"/>
  <c r="BK133"/>
  <c r="BK422"/>
  <c r="J332"/>
  <c r="BK526"/>
  <c r="J482"/>
  <c r="BK435"/>
  <c r="BK277"/>
  <c r="J133"/>
  <c r="BK427"/>
  <c r="J396"/>
  <c r="J324"/>
  <c r="J255"/>
  <c r="J189"/>
  <c r="BK394"/>
  <c r="J336"/>
  <c r="J193"/>
  <c r="J392"/>
  <c r="J234"/>
  <c r="BK445"/>
  <c r="J416"/>
  <c r="BK245"/>
  <c r="J528"/>
  <c r="J473"/>
  <c r="J438"/>
  <c r="BK400"/>
  <c r="J319"/>
  <c i="3" r="J149"/>
  <c r="BK142"/>
  <c r="J145"/>
  <c r="BK133"/>
  <c i="2" l="1" r="BK287"/>
  <c r="J287"/>
  <c r="J99"/>
  <c r="BK360"/>
  <c r="J360"/>
  <c r="J101"/>
  <c r="R360"/>
  <c r="BK490"/>
  <c r="J490"/>
  <c r="J103"/>
  <c r="P514"/>
  <c r="R514"/>
  <c i="3" r="BK124"/>
  <c r="J124"/>
  <c r="J98"/>
  <c i="2" r="T128"/>
  <c r="T310"/>
  <c r="R414"/>
  <c r="BK514"/>
  <c r="J514"/>
  <c r="J104"/>
  <c r="T514"/>
  <c r="P128"/>
  <c r="T287"/>
  <c r="P360"/>
  <c r="T360"/>
  <c r="P490"/>
  <c r="R520"/>
  <c r="R519"/>
  <c r="P287"/>
  <c r="P310"/>
  <c r="P414"/>
  <c r="R490"/>
  <c r="P520"/>
  <c r="P519"/>
  <c i="3" r="P124"/>
  <c r="P123"/>
  <c r="P122"/>
  <c i="1" r="AU96"/>
  <c i="3" r="R151"/>
  <c i="2" r="BK128"/>
  <c r="J128"/>
  <c r="J98"/>
  <c r="R287"/>
  <c r="R310"/>
  <c r="T414"/>
  <c r="BK520"/>
  <c r="J520"/>
  <c r="J106"/>
  <c i="3" r="T124"/>
  <c r="T123"/>
  <c r="T122"/>
  <c r="T151"/>
  <c i="2" r="R128"/>
  <c r="R127"/>
  <c r="R126"/>
  <c r="BK310"/>
  <c r="J310"/>
  <c r="J100"/>
  <c r="BK414"/>
  <c r="J414"/>
  <c r="J102"/>
  <c r="T490"/>
  <c r="T520"/>
  <c r="T519"/>
  <c i="3" r="R124"/>
  <c r="R123"/>
  <c r="R122"/>
  <c r="BK151"/>
  <c r="J151"/>
  <c r="J102"/>
  <c r="BK141"/>
  <c r="J141"/>
  <c r="J99"/>
  <c r="BK148"/>
  <c r="J148"/>
  <c r="J101"/>
  <c r="BK144"/>
  <c r="J144"/>
  <c r="J100"/>
  <c r="E85"/>
  <c r="J116"/>
  <c r="BE127"/>
  <c r="F119"/>
  <c i="2" r="BK519"/>
  <c r="J519"/>
  <c r="J105"/>
  <c i="3" r="BE125"/>
  <c r="BE152"/>
  <c r="BE149"/>
  <c r="BE133"/>
  <c r="BE131"/>
  <c r="BE135"/>
  <c r="BE153"/>
  <c r="BE154"/>
  <c r="BE137"/>
  <c r="BE145"/>
  <c r="BE129"/>
  <c r="BE139"/>
  <c r="BE142"/>
  <c i="2" r="F92"/>
  <c r="BE133"/>
  <c r="BE234"/>
  <c r="BE262"/>
  <c r="BE273"/>
  <c r="BE277"/>
  <c r="BE282"/>
  <c r="BE288"/>
  <c r="BE332"/>
  <c r="BE344"/>
  <c r="BE382"/>
  <c r="BE422"/>
  <c r="BE442"/>
  <c r="BE449"/>
  <c r="BE473"/>
  <c r="BE482"/>
  <c r="BE515"/>
  <c r="BE525"/>
  <c r="BE165"/>
  <c r="BE189"/>
  <c r="BE306"/>
  <c r="BE369"/>
  <c r="BE387"/>
  <c r="BE394"/>
  <c r="BE396"/>
  <c r="BE400"/>
  <c r="BE401"/>
  <c r="BE410"/>
  <c r="BE420"/>
  <c r="BE427"/>
  <c r="BE434"/>
  <c r="E85"/>
  <c r="BE153"/>
  <c r="BE157"/>
  <c r="BE173"/>
  <c r="BE177"/>
  <c r="BE181"/>
  <c r="BE193"/>
  <c r="BE255"/>
  <c r="BE324"/>
  <c r="BE328"/>
  <c r="BE340"/>
  <c r="BE361"/>
  <c r="BE416"/>
  <c r="BE141"/>
  <c r="BE161"/>
  <c r="BE169"/>
  <c r="BE201"/>
  <c r="BE209"/>
  <c r="BE213"/>
  <c r="BE227"/>
  <c r="BE239"/>
  <c r="BE260"/>
  <c r="BE319"/>
  <c r="BE355"/>
  <c r="BE415"/>
  <c r="BE437"/>
  <c r="BE438"/>
  <c r="BE440"/>
  <c r="BE444"/>
  <c r="BE462"/>
  <c r="BE145"/>
  <c r="BE300"/>
  <c r="BE365"/>
  <c r="BE392"/>
  <c r="BE426"/>
  <c r="BE435"/>
  <c r="BE436"/>
  <c r="BE441"/>
  <c r="BE443"/>
  <c r="BE445"/>
  <c r="J120"/>
  <c r="BE149"/>
  <c r="BE197"/>
  <c r="BE245"/>
  <c r="BE293"/>
  <c r="BE336"/>
  <c r="BE373"/>
  <c r="BE405"/>
  <c r="BE457"/>
  <c r="BE475"/>
  <c r="BE510"/>
  <c r="BE517"/>
  <c r="BE521"/>
  <c r="BE528"/>
  <c r="BE137"/>
  <c r="BE205"/>
  <c r="BE221"/>
  <c r="BE267"/>
  <c r="BE311"/>
  <c r="BE348"/>
  <c r="BE352"/>
  <c r="BE378"/>
  <c r="BE491"/>
  <c r="BE502"/>
  <c r="BE506"/>
  <c r="BE533"/>
  <c r="BE129"/>
  <c r="BE185"/>
  <c r="BE251"/>
  <c r="BE315"/>
  <c r="BE453"/>
  <c r="BE465"/>
  <c r="BE469"/>
  <c r="BE481"/>
  <c r="BE486"/>
  <c r="BE497"/>
  <c r="BE526"/>
  <c r="BE535"/>
  <c i="3" r="J34"/>
  <c i="1" r="AW96"/>
  <c i="3" r="F35"/>
  <c i="1" r="BB96"/>
  <c i="2" r="J34"/>
  <c i="1" r="AW95"/>
  <c i="2" r="F36"/>
  <c i="1" r="BC95"/>
  <c i="3" r="F37"/>
  <c i="1" r="BD96"/>
  <c i="3" r="F36"/>
  <c i="1" r="BC96"/>
  <c i="3" r="F34"/>
  <c i="1" r="BA96"/>
  <c i="2" r="F35"/>
  <c i="1" r="BB95"/>
  <c i="2" r="F37"/>
  <c i="1" r="BD95"/>
  <c i="2" r="F34"/>
  <c i="1" r="BA95"/>
  <c i="2" l="1" r="T127"/>
  <c r="T126"/>
  <c r="P127"/>
  <c r="P126"/>
  <c i="1" r="AU95"/>
  <c i="2" r="BK127"/>
  <c r="BK126"/>
  <c r="J126"/>
  <c i="3" r="BK123"/>
  <c r="J123"/>
  <c r="J97"/>
  <c i="2" r="J33"/>
  <c i="1" r="AV95"/>
  <c r="AT95"/>
  <c r="AU94"/>
  <c i="3" r="F33"/>
  <c i="1" r="AZ96"/>
  <c r="BB94"/>
  <c r="AX94"/>
  <c r="BA94"/>
  <c r="AW94"/>
  <c r="AK30"/>
  <c i="2" r="F33"/>
  <c i="1" r="AZ95"/>
  <c r="BC94"/>
  <c r="W32"/>
  <c i="3" r="J33"/>
  <c i="1" r="AV96"/>
  <c r="AT96"/>
  <c r="BD94"/>
  <c r="W33"/>
  <c i="2" r="J30"/>
  <c i="1" r="AG95"/>
  <c i="2" l="1" r="J127"/>
  <c r="J97"/>
  <c i="3" r="BK122"/>
  <c r="J122"/>
  <c r="J96"/>
  <c i="1" r="AN95"/>
  <c i="2" r="J96"/>
  <c r="J39"/>
  <c i="1" r="AY94"/>
  <c r="W31"/>
  <c r="AZ94"/>
  <c r="W29"/>
  <c r="W30"/>
  <c i="3" l="1" r="J30"/>
  <c i="1" r="AG96"/>
  <c r="AV94"/>
  <c r="AK29"/>
  <c i="3" l="1" r="J39"/>
  <c i="1"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<sst xmlns="http://schemas.openxmlformats.org/spreadsheetml/2006/main">
  <si>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</si>
  <si>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</si>
  <si>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</si>
  <si>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</si>
  <si>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</si>
  <si>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{d0b2b077-dcca-4fec-8dc9-602990e00ed9}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</si>
  <si>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</si>
  <si>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</si>
  <si>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</si>
  <si>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</si>
  <si>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</si>
  <si>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</si>
  <si>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</si>
  <si>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</t>
  </si>
  <si>
    <t>Stavba:</t>
  </si>
  <si>
    <t>Výstavba nové příjezdové komunikace k objektu návštěvnického cetra Dobrošov</t>
  </si>
  <si>
    <t>KSO:</t>
  </si>
  <si>
    <t>CC-CZ:</t>
  </si>
  <si>
    <t>Místo:</t>
  </si>
  <si>
    <t>k.ú. Dobrošov</t>
  </si>
  <si>
    <t>Datum:</t>
  </si>
  <si>
    <t>23. 10. 2022</t>
  </si>
  <si>
    <t>Zadavatel:</t>
  </si>
  <si>
    <t>IČ:</t>
  </si>
  <si>
    <t>70889546</t>
  </si>
  <si>
    <t>Královehradecký kraj</t>
  </si>
  <si>
    <t>DIČ:</t>
  </si>
  <si>
    <t>CZ70889546</t>
  </si>
  <si>
    <t>Zhotovitel:</t>
  </si>
  <si>
    <t xml:space="preserve"> </t>
  </si>
  <si>
    <t>Projektant:</t>
  </si>
  <si>
    <t>04803302</t>
  </si>
  <si>
    <t>Ing. Adam Beneš</t>
  </si>
  <si>
    <t>CZ8802063600</t>
  </si>
  <si>
    <t>True</t>
  </si>
  <si>
    <t>Zpracovatel:</t>
  </si>
  <si>
    <t>05733171</t>
  </si>
  <si>
    <t>TMI Building s.r.o.</t>
  </si>
  <si>
    <t>CZ05733171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</si>
  <si>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</si>
  <si>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</si>
  <si>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</si>
  <si>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</si>
  <si>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</si>
  <si>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</si>
  <si>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</si>
  <si>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</si>
  <si>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</si>
  <si>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</si>
  <si>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</si>
  <si>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</si>
  <si>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</si>
  <si>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</si>
  <si>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</si>
  <si>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</si>
  <si>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</si>
  <si>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</si>
  <si>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</si>
  <si>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</si>
  <si>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</si>
  <si>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</si>
  <si>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</si>
  <si>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</si>
  <si>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</si>
  <si>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</si>
  <si>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</si>
  <si>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</si>
  <si>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</si>
  <si>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</si>
  <si>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</si>
  <si>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</si>
  <si>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</si>
  <si>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</si>
  <si>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</si>
  <si>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</si>
  <si>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</si>
  <si>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</si>
  <si>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</si>
  <si>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</si>
  <si>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</si>
  <si>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</si>
  <si>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</si>
  <si>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</si>
  <si>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</si>
  <si>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</si>
  <si>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</si>
  <si>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Komunikace</t>
  </si>
  <si>
    <t>STA</t>
  </si>
  <si>
    <t>{d6db5dd3-8941-400c-b815-3f79fcd4779e}</t>
  </si>
  <si>
    <t>2</t>
  </si>
  <si>
    <t>VRN</t>
  </si>
  <si>
    <t>Vedlejší rozpočtové náklady</t>
  </si>
  <si>
    <t>{86a97739-239a-4834-9ea8-ae68ab84c438}</t>
  </si>
  <si>
    <t>Suť_celkem</t>
  </si>
  <si>
    <t>Suť celkem</t>
  </si>
  <si>
    <t>t</t>
  </si>
  <si>
    <t>13,564</t>
  </si>
  <si>
    <t>Suť_beton</t>
  </si>
  <si>
    <t>Suť beton</t>
  </si>
  <si>
    <t>0,84</t>
  </si>
  <si>
    <t>KRYCÍ LIST SOUPISU PRACÍ</t>
  </si>
  <si>
    <t>Suť_živice</t>
  </si>
  <si>
    <t>Suť živice</t>
  </si>
  <si>
    <t>11</t>
  </si>
  <si>
    <t>Suť_odpad</t>
  </si>
  <si>
    <t>Suť ostatní odpad</t>
  </si>
  <si>
    <t>1,724</t>
  </si>
  <si>
    <t>Objekt:</t>
  </si>
  <si>
    <t>SO 100 -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</si>
  <si>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</si>
  <si>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</si>
  <si>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</si>
  <si>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</si>
  <si>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</si>
  <si>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</si>
  <si>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</si>
  <si>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</si>
  <si>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</si>
  <si>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</si>
  <si>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</si>
  <si>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</si>
  <si>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</si>
  <si>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</si>
  <si>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</si>
  <si>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</si>
  <si>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</si>
  <si>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</si>
  <si>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</si>
  <si>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</si>
  <si>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</si>
  <si>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</si>
  <si>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</si>
  <si>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</si>
  <si>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</si>
  <si>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</si>
  <si>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</si>
  <si>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</si>
  <si>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</si>
  <si>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</si>
  <si>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</si>
  <si>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</si>
  <si>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</si>
  <si>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</si>
  <si>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</si>
  <si>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</si>
  <si>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2022 02</t>
  </si>
  <si>
    <t>4</t>
  </si>
  <si>
    <t>-419692567</t>
  </si>
  <si>
    <t>Online PSC</t>
  </si>
  <si>
    <t>https://podminky.urs.cz/item/CS_URS_2022_02/112101101</t>
  </si>
  <si>
    <t>VV</t>
  </si>
  <si>
    <t>"3x bříza" 3,000</t>
  </si>
  <si>
    <t>Součet</t>
  </si>
  <si>
    <t>112101102</t>
  </si>
  <si>
    <t>Odstranění stromů listnatých průměru kmene přes 300 do 500 mm</t>
  </si>
  <si>
    <t>1070642439</t>
  </si>
  <si>
    <t>https://podminky.urs.cz/item/CS_URS_2022_02/112101102</t>
  </si>
  <si>
    <t>"4x olše" 4,000</t>
  </si>
  <si>
    <t>3</t>
  </si>
  <si>
    <t>112101123</t>
  </si>
  <si>
    <t>Odstranění stromů jehličnatých průměru kmene přes 500 do 700 mm</t>
  </si>
  <si>
    <t>42920973</t>
  </si>
  <si>
    <t>https://podminky.urs.cz/item/CS_URS_2022_02/112101123</t>
  </si>
  <si>
    <t>"1x borovice" 1,000</t>
  </si>
  <si>
    <t>112155215</t>
  </si>
  <si>
    <t>Štěpkování solitérních stromků a větví průměru kmene do 300 mm s naložením</t>
  </si>
  <si>
    <t>1739196501</t>
  </si>
  <si>
    <t>https://podminky.urs.cz/item/CS_URS_2022_02/112155215</t>
  </si>
  <si>
    <t>5</t>
  </si>
  <si>
    <t>112155221</t>
  </si>
  <si>
    <t>Štěpkování solitérních stromků a větví průměru kmene přes 300 do 500 mm s naložením</t>
  </si>
  <si>
    <t>-526957635</t>
  </si>
  <si>
    <t>https://podminky.urs.cz/item/CS_URS_2022_02/112155221</t>
  </si>
  <si>
    <t>6</t>
  </si>
  <si>
    <t>112155225</t>
  </si>
  <si>
    <t>Štěpkování solitérních stromků a větví průměru kmene přes 500 do 700 mm s naložením</t>
  </si>
  <si>
    <t>-57324844</t>
  </si>
  <si>
    <t>https://podminky.urs.cz/item/CS_URS_2022_02/112155225</t>
  </si>
  <si>
    <t>7</t>
  </si>
  <si>
    <t>112251101</t>
  </si>
  <si>
    <t>Odstranění pařezů D přes 100 do 300 mm</t>
  </si>
  <si>
    <t>1727702428</t>
  </si>
  <si>
    <t>https://podminky.urs.cz/item/CS_URS_2022_02/112251101</t>
  </si>
  <si>
    <t>8</t>
  </si>
  <si>
    <t>112251102</t>
  </si>
  <si>
    <t>Odstranění pařezů D přes 300 do 500 mm</t>
  </si>
  <si>
    <t>-864322393</t>
  </si>
  <si>
    <t>https://podminky.urs.cz/item/CS_URS_2022_02/112251102</t>
  </si>
  <si>
    <t>9</t>
  </si>
  <si>
    <t>112251103</t>
  </si>
  <si>
    <t>Odstranění pařezů D přes 500 do 700 mm</t>
  </si>
  <si>
    <t>1275746084</t>
  </si>
  <si>
    <t>https://podminky.urs.cz/item/CS_URS_2022_02/112251103</t>
  </si>
  <si>
    <t>10</t>
  </si>
  <si>
    <t>113107130</t>
  </si>
  <si>
    <t>Odstranění podkladu z betonu prostého tl do 100 mm ručně</t>
  </si>
  <si>
    <t>m2</t>
  </si>
  <si>
    <t>-1465821270</t>
  </si>
  <si>
    <t>https://podminky.urs.cz/item/CS_URS_2022_02/113107130</t>
  </si>
  <si>
    <t>"Vybourání stávající linie betonových žlabovek šířky 0,60m včetně betonového lože" 3,500</t>
  </si>
  <si>
    <t>113107142</t>
  </si>
  <si>
    <t>Odstranění podkladu živičného tl přes 50 do 100 mm ručně</t>
  </si>
  <si>
    <t>-1939067595</t>
  </si>
  <si>
    <t>https://podminky.urs.cz/item/CS_URS_2022_02/113107142</t>
  </si>
  <si>
    <t>"Vybourání stávající asfaltové plochy průměrné tl. 100mm" 50,000</t>
  </si>
  <si>
    <t>12</t>
  </si>
  <si>
    <t>121151123</t>
  </si>
  <si>
    <t>Sejmutí ornice plochy přes 500 m2 tl vrstvy do 200 mm strojně</t>
  </si>
  <si>
    <t>1465109998</t>
  </si>
  <si>
    <t>https://podminky.urs.cz/item/CS_URS_2022_02/121151123</t>
  </si>
  <si>
    <t>"Odkopávky - sejmutí ornice tl. 200mm" 1208,000</t>
  </si>
  <si>
    <t>13</t>
  </si>
  <si>
    <t>122251105</t>
  </si>
  <si>
    <t>Odkopávky a prokopávky nezapažené v hornině třídy těžitelnosti I skupiny 3 objem do 1000 m3 strojně</t>
  </si>
  <si>
    <t>m3</t>
  </si>
  <si>
    <t>1719742736</t>
  </si>
  <si>
    <t>https://podminky.urs.cz/item/CS_URS_2022_02/122251105</t>
  </si>
  <si>
    <t>"Odkopávky - odkopávky (odvoz na skládku)" 640,000</t>
  </si>
  <si>
    <t>14</t>
  </si>
  <si>
    <t>132251101</t>
  </si>
  <si>
    <t>Hloubení rýh nezapažených š do 800 mm v hornině třídy těžitelnosti I skupiny 3 objem do 20 m3 strojně</t>
  </si>
  <si>
    <t>-978461091</t>
  </si>
  <si>
    <t>https://podminky.urs.cz/item/CS_URS_2022_02/132251101</t>
  </si>
  <si>
    <t>"Objekty odvodnění - vsakovací žebro" 1,000*0,300*95,000*0,50</t>
  </si>
  <si>
    <t>132251251</t>
  </si>
  <si>
    <t>Hloubení rýh nezapažených š do 2000 mm v hornině třídy těžitelnosti I skupiny 3 objem do 20 m3 strojně</t>
  </si>
  <si>
    <t>-477186645</t>
  </si>
  <si>
    <t>https://podminky.urs.cz/item/CS_URS_2022_02/132251251</t>
  </si>
  <si>
    <t>"Vsakovací objekt" 27,000*1,500*0,30</t>
  </si>
  <si>
    <t>16</t>
  </si>
  <si>
    <t>132351101</t>
  </si>
  <si>
    <t>Hloubení rýh nezapažených š do 800 mm v hornině třídy těžitelnosti II skupiny 4 objem do 20 m3 strojně</t>
  </si>
  <si>
    <t>1739902093</t>
  </si>
  <si>
    <t>https://podminky.urs.cz/item/CS_URS_2022_02/132351101</t>
  </si>
  <si>
    <t>"Objekty odvodnění - vsakovací žebro" 1,000*0,300*95,000*0,20</t>
  </si>
  <si>
    <t>17</t>
  </si>
  <si>
    <t>132351251</t>
  </si>
  <si>
    <t>Hloubení rýh nezapažených š do 2000 mm v hornině třídy těžitelnosti II skupiny 4 objem do 20 m3 strojně</t>
  </si>
  <si>
    <t>22258236</t>
  </si>
  <si>
    <t>https://podminky.urs.cz/item/CS_URS_2022_02/132351251</t>
  </si>
  <si>
    <t>"Vsakovací objekt" 27,000*1,500*0,15</t>
  </si>
  <si>
    <t>18</t>
  </si>
  <si>
    <t>132451101</t>
  </si>
  <si>
    <t>Hloubení rýh nezapažených š do 800 mm v hornině třídy těžitelnosti II skupiny 5 objem do 20 m3 strojně</t>
  </si>
  <si>
    <t>1197843356</t>
  </si>
  <si>
    <t>https://podminky.urs.cz/item/CS_URS_2022_02/132451101</t>
  </si>
  <si>
    <t>19</t>
  </si>
  <si>
    <t>132451251</t>
  </si>
  <si>
    <t>Hloubení rýh nezapažených š do 2000 mm v hornině třídy těžitelnosti II skupiny 5 objem do 20 m3 strojně</t>
  </si>
  <si>
    <t>210403228</t>
  </si>
  <si>
    <t>https://podminky.urs.cz/item/CS_URS_2022_02/132451251</t>
  </si>
  <si>
    <t>20</t>
  </si>
  <si>
    <t>132551101</t>
  </si>
  <si>
    <t>Hloubení rýh nezapažených š do 800 mm v hornině třídy těžitelnosti III skupiny 6 objem do 20 m3 strojně</t>
  </si>
  <si>
    <t>-2015333115</t>
  </si>
  <si>
    <t>https://podminky.urs.cz/item/CS_URS_2022_02/132551101</t>
  </si>
  <si>
    <t>"Objekty odvodnění - vsakovací žebro" 1,000*0,300*95,000*0,10</t>
  </si>
  <si>
    <t>132551251</t>
  </si>
  <si>
    <t>Hloubení rýh nezapažených š do 2000 mm v hornině třídy těžitelnosti III skupiny 6 objem do 20 m3 strojně</t>
  </si>
  <si>
    <t>-700598997</t>
  </si>
  <si>
    <t>https://podminky.urs.cz/item/CS_URS_2022_02/132551251</t>
  </si>
  <si>
    <t>"Vsakovací objekt" 27,000*1,500*0,40</t>
  </si>
  <si>
    <t>22</t>
  </si>
  <si>
    <t>162351103</t>
  </si>
  <si>
    <t>Vodorovné přemístění přes 50 do 500 m výkopku/sypaniny z horniny třídy těžitelnosti I skupiny 1 až 3</t>
  </si>
  <si>
    <t>-1520808378</t>
  </si>
  <si>
    <t>https://podminky.urs.cz/item/CS_URS_2022_02/162351103</t>
  </si>
  <si>
    <t>Odvoz ornice na mezideponii v místě stavby</t>
  </si>
  <si>
    <t>"Odkopávky - sejmutí ornice tl. 200mm" 1208,000*0,200</t>
  </si>
  <si>
    <t>Dovoz ornice z mezideponie v místě stavby pro zpětné použití</t>
  </si>
  <si>
    <t>"Ohumusování" 650,000*0,150</t>
  </si>
  <si>
    <t>"Objekty odvodnění - vsakovací objekt - ohumusování" 27,000*0,300</t>
  </si>
  <si>
    <t>23</t>
  </si>
  <si>
    <t>162751117</t>
  </si>
  <si>
    <t>Vodorovné přemístění přes 9 000 do 10000 m výkopku/sypaniny z horniny třídy těžitelnosti I skupiny 1 až 3</t>
  </si>
  <si>
    <t>1120386686</t>
  </si>
  <si>
    <t>https://podminky.urs.cz/item/CS_URS_2022_02/162751117</t>
  </si>
  <si>
    <t>"Objekty odvodnění - vsakovací žebro" 1,000*0,300*95,000</t>
  </si>
  <si>
    <t>"Vsakovací objekt" 27,000*1,400</t>
  </si>
  <si>
    <t>24</t>
  </si>
  <si>
    <t>162751119</t>
  </si>
  <si>
    <t>Příplatek k vodorovnému přemístění výkopku/sypaniny z horniny třídy těžitelnosti I skupiny 1 až 3 ZKD 1000 m přes 10000 m</t>
  </si>
  <si>
    <t>-1402726237</t>
  </si>
  <si>
    <t>https://podminky.urs.cz/item/CS_URS_2022_02/162751119</t>
  </si>
  <si>
    <t>Skládka ve vzdálenosti 12km</t>
  </si>
  <si>
    <t>"Odkopávky - odkopávky (odvoz na skládku)" 640,000*2</t>
  </si>
  <si>
    <t>"Objekty odvodnění - vsakovací žebro" 1,000*0,300*95,000*2</t>
  </si>
  <si>
    <t>"Vsakovací objekt" 27,000*1,400*2</t>
  </si>
  <si>
    <t>25</t>
  </si>
  <si>
    <t>167151101</t>
  </si>
  <si>
    <t>Nakládání výkopku z hornin třídy těžitelnosti I skupiny 1 až 3 do 100 m3</t>
  </si>
  <si>
    <t>-537798676</t>
  </si>
  <si>
    <t>https://podminky.urs.cz/item/CS_URS_2022_02/167151101</t>
  </si>
  <si>
    <t>"Nakládání ornice na mezideponii v místě stavby pro zpětné použití" 650,000*0,150</t>
  </si>
  <si>
    <t>"Objekty odvodnění - vsakovací objekt" 27,000*1,400</t>
  </si>
  <si>
    <t>26</t>
  </si>
  <si>
    <t>171201231</t>
  </si>
  <si>
    <t>Poplatek za uložení zeminy a kamení na recyklační skládce (skládkovné) kód odpadu 17 05 04</t>
  </si>
  <si>
    <t>470290822</t>
  </si>
  <si>
    <t>https://podminky.urs.cz/item/CS_URS_2022_02/171201231</t>
  </si>
  <si>
    <t>"Odkopávky - odkopávky (odvoz na skládku)" 640,000*1,85</t>
  </si>
  <si>
    <t>"Objekty odvodnění - vsakovací žebro" 1,000*0,300*95,000*1,85</t>
  </si>
  <si>
    <t>"Objekty odvodnění - vsakovací objekt" 27,000*1,400*1,85</t>
  </si>
  <si>
    <t>27</t>
  </si>
  <si>
    <t>171251201</t>
  </si>
  <si>
    <t>Uložení sypaniny na skládky nebo meziskládky</t>
  </si>
  <si>
    <t>1592016393</t>
  </si>
  <si>
    <t>https://podminky.urs.cz/item/CS_URS_2022_02/171251201</t>
  </si>
  <si>
    <t>"Odkopávky - odkopávky (odvoz na skládku)" 720,000</t>
  </si>
  <si>
    <t>SoučetF</t>
  </si>
  <si>
    <t>28</t>
  </si>
  <si>
    <t>181351113</t>
  </si>
  <si>
    <t>Rozprostření ornice tl vrstvy do 200 mm pl přes 500 m2 v rovině nebo ve svahu do 1:5 strojně</t>
  </si>
  <si>
    <t>830057394</t>
  </si>
  <si>
    <t>https://podminky.urs.cz/item/CS_URS_2022_02/181351113</t>
  </si>
  <si>
    <t>"Nezpevněné plochy - ohumusování tl. 150mm" 650,000</t>
  </si>
  <si>
    <t>29</t>
  </si>
  <si>
    <t>181411131</t>
  </si>
  <si>
    <t>Založení parkového trávníku výsevem pl do 1000 m2 v rovině a ve svahu do 1:5</t>
  </si>
  <si>
    <t>764994140</t>
  </si>
  <si>
    <t>https://podminky.urs.cz/item/CS_URS_2022_02/181411131</t>
  </si>
  <si>
    <t>"Nezpevněné plochy - zatravnění" 650,000</t>
  </si>
  <si>
    <t>"Objekty odvodnění - vsakovací objekt" 27,000</t>
  </si>
  <si>
    <t>30</t>
  </si>
  <si>
    <t>M</t>
  </si>
  <si>
    <t>00572410</t>
  </si>
  <si>
    <t>osivo směs travní parková</t>
  </si>
  <si>
    <t>kg</t>
  </si>
  <si>
    <t>352627451</t>
  </si>
  <si>
    <t>677*0,02 'Přepočtené koeficientem množství</t>
  </si>
  <si>
    <t>31</t>
  </si>
  <si>
    <t>181951111</t>
  </si>
  <si>
    <t>Úprava pláně v hornině třídy těžitelnosti I skupiny 1 až 3 bez zhutnění strojně</t>
  </si>
  <si>
    <t>-9022707</t>
  </si>
  <si>
    <t>https://podminky.urs.cz/item/CS_URS_2022_02/181951111</t>
  </si>
  <si>
    <t>"Nezpevněné plochy - ohumusování" 650,000</t>
  </si>
  <si>
    <t>32</t>
  </si>
  <si>
    <t>181951112</t>
  </si>
  <si>
    <t>Úprava pláně v hornině třídy těžitelnosti I skupiny 1 až 3 se zhutněním strojně</t>
  </si>
  <si>
    <t>483022090</t>
  </si>
  <si>
    <t>https://podminky.urs.cz/item/CS_URS_2022_02/181951112</t>
  </si>
  <si>
    <t>"Konstrukce vozovky - komunikace asfaltová" 1600,000</t>
  </si>
  <si>
    <t>"Nezpevněná krajnice" 300,000</t>
  </si>
  <si>
    <t>"Konstrukce vozovky - pěší stezka" 93,000</t>
  </si>
  <si>
    <t>33</t>
  </si>
  <si>
    <t>182311125</t>
  </si>
  <si>
    <t>Rozprostření ornice ve svahu přes 1:5 tl vrstvy přes 250 do 300 mm ručně</t>
  </si>
  <si>
    <t>1718573635</t>
  </si>
  <si>
    <t>https://podminky.urs.cz/item/CS_URS_2022_02/182311125</t>
  </si>
  <si>
    <t>34</t>
  </si>
  <si>
    <t>184813511</t>
  </si>
  <si>
    <t>Chemické odplevelení před založením kultury postřikem na široko v rovině a svahu do 1:5 ručně</t>
  </si>
  <si>
    <t>805336918</t>
  </si>
  <si>
    <t>https://podminky.urs.cz/item/CS_URS_2022_02/184813511</t>
  </si>
  <si>
    <t>35</t>
  </si>
  <si>
    <t>184813521</t>
  </si>
  <si>
    <t>Chemické odplevelení po založení kultury postřikem na široko v rovině a svahu do 1:5 ručně</t>
  </si>
  <si>
    <t>1923426381</t>
  </si>
  <si>
    <t>https://podminky.urs.cz/item/CS_URS_2022_02/184813521</t>
  </si>
  <si>
    <t>Zakládání</t>
  </si>
  <si>
    <t>36</t>
  </si>
  <si>
    <t>211571121</t>
  </si>
  <si>
    <t>Výplň odvodňovacích žeber nebo trativodů kamenivem drobným těženým</t>
  </si>
  <si>
    <t>1365159961</t>
  </si>
  <si>
    <t>https://podminky.urs.cz/item/CS_URS_2022_02/211571121</t>
  </si>
  <si>
    <t>"Objekty odvodnění - vsakovací žebro - ostrohranný štěrk frakce 32/63" 35,000</t>
  </si>
  <si>
    <t>"Objekty odvodnění - vsakovací objekt - štěrk ŠDa 32/63" 16,200*2</t>
  </si>
  <si>
    <t>37</t>
  </si>
  <si>
    <t>211971121</t>
  </si>
  <si>
    <t>Zřízení opláštění žeber nebo trativodů geotextilií v rýze nebo zářezu sklonu přes 1:2 š do 2,5 m</t>
  </si>
  <si>
    <t>213794054</t>
  </si>
  <si>
    <t>https://podminky.urs.cz/item/CS_URS_2022_02/211971121</t>
  </si>
  <si>
    <t>"Objekty odvodnění - vsakovací žebro - drenážní trubka" (0,30+0,65+0,30+0,65)*95,000</t>
  </si>
  <si>
    <t>"Objekty odvodnění - vsakovací žebro - rýha" (1,00+0,30+1,00+0,300)*95,000</t>
  </si>
  <si>
    <t>"Objekty odovodění - vsakovací objekt" (25,000*2,000+1,20*25,000)*1,15</t>
  </si>
  <si>
    <t>"Vsakovací objekt" 80,000</t>
  </si>
  <si>
    <t>38</t>
  </si>
  <si>
    <t>69311080</t>
  </si>
  <si>
    <t>geotextilie netkaná separační, ochranná, filtrační, drenážní PES 200g/m2</t>
  </si>
  <si>
    <t>1091717779</t>
  </si>
  <si>
    <t>"Objekty odvodnění - vsakovací žebro - drenážní trubka" (0,30+0,65+0,30+0,65)*95,000*1,15</t>
  </si>
  <si>
    <t>"Objekty odvodnění - vsakovací žebro - rýha" (1,00+0,30+1,00+0,300)*95,000*1,15</t>
  </si>
  <si>
    <t>"Objekty odovodění - vsakovací objekt" (25,000*2,000+1,20*25,000)*1,15*1,15</t>
  </si>
  <si>
    <t>"Vsakovací objekt" 80,000*1,15</t>
  </si>
  <si>
    <t>39</t>
  </si>
  <si>
    <t>212755216</t>
  </si>
  <si>
    <t>Trativody z drenážních trubek plastových flexibilních D 160 mm bez lože</t>
  </si>
  <si>
    <t>m</t>
  </si>
  <si>
    <t>-1648597307</t>
  </si>
  <si>
    <t>https://podminky.urs.cz/item/CS_URS_2022_02/212755216</t>
  </si>
  <si>
    <t>"Objekty odvodnění - vsakovací žebro" 95,000</t>
  </si>
  <si>
    <t>Komunikace pozemní</t>
  </si>
  <si>
    <t>40</t>
  </si>
  <si>
    <t>564831011</t>
  </si>
  <si>
    <t>Podklad ze štěrkodrtě ŠD plochy do 100 m2 tl 100 mm</t>
  </si>
  <si>
    <t>548406334</t>
  </si>
  <si>
    <t>https://podminky.urs.cz/item/CS_URS_2022_02/564831011</t>
  </si>
  <si>
    <t>"Konstrukce vozovky - pěší stezka - štěrkodrť 8/32 tl. 100mm" 80,000</t>
  </si>
  <si>
    <t>41</t>
  </si>
  <si>
    <t>564851011</t>
  </si>
  <si>
    <t>Podklad ze štěrkodrtě ŠD plochy do 100 m2 tl 150 mm</t>
  </si>
  <si>
    <t>-1825185566</t>
  </si>
  <si>
    <t>https://podminky.urs.cz/item/CS_URS_2022_02/564851011</t>
  </si>
  <si>
    <t>"Konstrukce vozovky - pěší stezka - štěrkodrť 0/32 tl. 150mm" 93,000</t>
  </si>
  <si>
    <t>42</t>
  </si>
  <si>
    <t>564851111</t>
  </si>
  <si>
    <t>Podklad ze štěrkodrtě ŠD plochy přes 100 m2 tl 150 mm</t>
  </si>
  <si>
    <t>-1709655673</t>
  </si>
  <si>
    <t>https://podminky.urs.cz/item/CS_URS_2022_02/564851111</t>
  </si>
  <si>
    <t>"Konstrukce vozovky - komunikace asfaltová - štěrkodrť 0/32 tl. 150mm" 1600,000</t>
  </si>
  <si>
    <t>"Nezpevněná krajnice - štěrkodrť 0/32 tl. 150mm" 300,000</t>
  </si>
  <si>
    <t>43</t>
  </si>
  <si>
    <t>564861111</t>
  </si>
  <si>
    <t>Podklad ze štěrkodrtě ŠD plochy přes 100 m2 tl 200 mm</t>
  </si>
  <si>
    <t>-1628300422</t>
  </si>
  <si>
    <t>https://podminky.urs.cz/item/CS_URS_2022_02/564861111</t>
  </si>
  <si>
    <t>"Konstrukce vozovky - komunikace asfaltová - štěrkodrť 0/32 tl. 200mm" 1600,000</t>
  </si>
  <si>
    <t>44</t>
  </si>
  <si>
    <t>565155121</t>
  </si>
  <si>
    <t>Asfaltový beton vrstva podkladní ACP 16 (obalované kamenivo OKS) tl 70 mm š přes 3 m</t>
  </si>
  <si>
    <t>-1549571880</t>
  </si>
  <si>
    <t>https://podminky.urs.cz/item/CS_URS_2022_02/565155121</t>
  </si>
  <si>
    <t>"Konstrukce vozovky - komunikace asfaltová - asfaltový beton pro podkladní vrstvy ACP 16+ 50/70 tl. 70mm" 1365,000</t>
  </si>
  <si>
    <t>45</t>
  </si>
  <si>
    <t>571906111</t>
  </si>
  <si>
    <t>Posyp krytu kamenivem drceným nebo těženým přes 25 do 30 kg/m2</t>
  </si>
  <si>
    <t>704041517</t>
  </si>
  <si>
    <t>https://podminky.urs.cz/item/CS_URS_2022_02/571906111</t>
  </si>
  <si>
    <t>"Konstrukce vozovky - pěší stezka - posyp písek tl. 50mm" 80,000</t>
  </si>
  <si>
    <t>46</t>
  </si>
  <si>
    <t>573111112</t>
  </si>
  <si>
    <t>Postřik živičný infiltrační s posypem z asfaltu množství 1 kg/m2</t>
  </si>
  <si>
    <t>900658128</t>
  </si>
  <si>
    <t>https://podminky.urs.cz/item/CS_URS_2022_02/573111112</t>
  </si>
  <si>
    <t>"Konstrukce vozovky - komunikace asfaltová - infiltrační postřik C60BP3 1,0kg/m2" 1600,000</t>
  </si>
  <si>
    <t>47</t>
  </si>
  <si>
    <t>573231108</t>
  </si>
  <si>
    <t>Postřik živičný spojovací ze silniční emulze v množství 0,50 kg/m2</t>
  </si>
  <si>
    <t>-1893981976</t>
  </si>
  <si>
    <t>https://podminky.urs.cz/item/CS_URS_2022_02/573231108</t>
  </si>
  <si>
    <t>"Konstrukce vozovky - komunikace asfaltová - spojovací postřik emulzí C60BP5 0,5kg/m2" 1365,000</t>
  </si>
  <si>
    <t>48</t>
  </si>
  <si>
    <t>577134121</t>
  </si>
  <si>
    <t>Asfaltový beton vrstva obrusná ACO 11 (ABS) tř. I tl 40 mm š přes 3 m z nemodifikovaného asfaltu</t>
  </si>
  <si>
    <t>1687248415</t>
  </si>
  <si>
    <t>https://podminky.urs.cz/item/CS_URS_2022_02/577134121</t>
  </si>
  <si>
    <t>"Konstrukce vozovky - komunikace asfaltová - asfaltový beton pro obrusné vrstvy ACO 11 50/70 tl. 40mm" 1305,000</t>
  </si>
  <si>
    <t>49</t>
  </si>
  <si>
    <t>591241111</t>
  </si>
  <si>
    <t>Kladení dlažby z kostek drobných z kamene na MC tl 50 mm</t>
  </si>
  <si>
    <t>-1636804694</t>
  </si>
  <si>
    <t>https://podminky.urs.cz/item/CS_URS_2022_02/591241111</t>
  </si>
  <si>
    <t>"Odláždění žlabů řádkem žulové kostky 120x120 do betonového lože" 12,000</t>
  </si>
  <si>
    <t>50</t>
  </si>
  <si>
    <t>58381014</t>
  </si>
  <si>
    <t>kostka řezanoštípaná dlažební žula 10x10x8cm</t>
  </si>
  <si>
    <t>-1604841161</t>
  </si>
  <si>
    <t>"Odláždění žlabů řádkem žulové kostky 120x120 do betonového lože" 12,000*1,03</t>
  </si>
  <si>
    <t>51</t>
  </si>
  <si>
    <t>597161111</t>
  </si>
  <si>
    <t>Rigol dlážděný do lože z betonu tl 100 mm z lomového kamene</t>
  </si>
  <si>
    <t>-1263408062</t>
  </si>
  <si>
    <t>https://podminky.urs.cz/item/CS_URS_2022_02/597161111</t>
  </si>
  <si>
    <t>P</t>
  </si>
  <si>
    <t>Poznámka k položce:_x000d_
Součástí položky je i dodání lomového kamene.</t>
  </si>
  <si>
    <t>"Zatrubnění stávajícího příkopu v místě připojení na silnici III/28526 - odláždění zešikmeného čela a příkopu lom. kam. do bet. lože tl. 100mm" 15,000</t>
  </si>
  <si>
    <t>Trubní vedení</t>
  </si>
  <si>
    <t>52</t>
  </si>
  <si>
    <t>871315241</t>
  </si>
  <si>
    <t>Kanalizační potrubí z tvrdého PVC vícevrstvé tuhost třídy SN12 DN 150</t>
  </si>
  <si>
    <t>1552850570</t>
  </si>
  <si>
    <t>https://podminky.urs.cz/item/CS_URS_2022_02/871315241</t>
  </si>
  <si>
    <t>"Objekty odvodnění - vsakovací objekt - bezpečnostní přepad" 2,000</t>
  </si>
  <si>
    <t>53</t>
  </si>
  <si>
    <t>871395241</t>
  </si>
  <si>
    <t>Kanalizační potrubí z tvrdého PVC vícevrstvé tuhost třídy SN12 DN 400</t>
  </si>
  <si>
    <t>826866903</t>
  </si>
  <si>
    <t>https://podminky.urs.cz/item/CS_URS_2022_02/871395241</t>
  </si>
  <si>
    <t>"Zatrubnění stávajícího příkopu v místě připojení na silnicii III/28526 - troubka PVC DN 400 do betonového lože s obetonováním" 14,000</t>
  </si>
  <si>
    <t>54</t>
  </si>
  <si>
    <t>892392121</t>
  </si>
  <si>
    <t>Tlaková zkouška vzduchem potrubí DN 400 těsnícím vakem ucpávkovým</t>
  </si>
  <si>
    <t>úsek</t>
  </si>
  <si>
    <t>-722351339</t>
  </si>
  <si>
    <t>https://podminky.urs.cz/item/CS_URS_2022_02/892392121</t>
  </si>
  <si>
    <t>"Zatrubnění stávajícího příkopu v místě připojení na silnicii III/28526 - potrubí PVC DN 400" 1,000</t>
  </si>
  <si>
    <t>55</t>
  </si>
  <si>
    <t>895270012</t>
  </si>
  <si>
    <t>Proplachovací a kontrolní šachta z PVC-U vnější průměr 315 mm pro drenáže budov bez lapače písku užitné výšky 650 mm</t>
  </si>
  <si>
    <t>-952012913</t>
  </si>
  <si>
    <t>https://podminky.urs.cz/item/CS_URS_2022_02/895270012</t>
  </si>
  <si>
    <t>Poznámka k položce:_x000d_
Součástí položky je i šachtové dno.</t>
  </si>
  <si>
    <t>"Kontrolní drenážní šachta DN 300, dl. 1,0m se šachtovým dnem a bočním přítokem, neperforovaná - 7 šachet" 7,000*2</t>
  </si>
  <si>
    <t>56</t>
  </si>
  <si>
    <t>895270021</t>
  </si>
  <si>
    <t>Proplachovací a kontrolní šachta z PVC-U vnější průměr 315 mm pro drenáže budov šachtové prodloužení světlé hloubky 800 mm</t>
  </si>
  <si>
    <t>792522362</t>
  </si>
  <si>
    <t>https://podminky.urs.cz/item/CS_URS_2022_02/895270021</t>
  </si>
  <si>
    <t>"Koncová šachta DN 300 dl. 1,50m bez šachtového dna + perforovaná - 2 šachty" 2,000*2</t>
  </si>
  <si>
    <t>57</t>
  </si>
  <si>
    <t>895270062</t>
  </si>
  <si>
    <t>Proplachovací a kontrolní šachta z PVC-U vnější průměr 315 mm pro drenáže budov poklop betonový pro třídu zatížení D 400</t>
  </si>
  <si>
    <t>751589411</t>
  </si>
  <si>
    <t>https://podminky.urs.cz/item/CS_URS_2022_02/895270062</t>
  </si>
  <si>
    <t>"Kontrolní drenážní šachta DN 300, dl. 1,0m se šachtovým dnem a bočním přítokem, neperforovaná - 7 šachet" 7,000</t>
  </si>
  <si>
    <t>"Koncová šachta DN 300 dl. 1,50m bez šachtového dna + perforovaná - 2 šachty" 2,000</t>
  </si>
  <si>
    <t>58</t>
  </si>
  <si>
    <t>895270067</t>
  </si>
  <si>
    <t>Příplatek k rourám proplachovací a kontrolní šachty z PVC-U vnější průměr 315 mm pro drenáže budov za uříznutí šachtové roury</t>
  </si>
  <si>
    <t>874827832</t>
  </si>
  <si>
    <t>https://podminky.urs.cz/item/CS_URS_2022_02/895270067</t>
  </si>
  <si>
    <t>59</t>
  </si>
  <si>
    <t>898562101R</t>
  </si>
  <si>
    <t>Vybourání otvoru DN 150 ve stávající kanalizační šachtě včetně utěsnění</t>
  </si>
  <si>
    <t>kpl</t>
  </si>
  <si>
    <t>-203250633</t>
  </si>
  <si>
    <t>Poznámka k položce:_x000d_
Součástí položky je i osazení a dodávka šachtové vložky.</t>
  </si>
  <si>
    <t>60</t>
  </si>
  <si>
    <t>898562106R</t>
  </si>
  <si>
    <t>Vybourání otvoru DN 400 ve stávající kanalizační šachtě včetně utěsnění</t>
  </si>
  <si>
    <t>118261541</t>
  </si>
  <si>
    <t>Poznámka k položce:_x000d_
Součástí položky je i osazení a dodávka šachtové vložky._x000d_
Jedná se o zvětšení stávajícího otvoru DN 150 na DN 400</t>
  </si>
  <si>
    <t>61</t>
  </si>
  <si>
    <t>899311113</t>
  </si>
  <si>
    <t>Osazení poklopů s rámem hmotnosti přes 100 do 150 kg</t>
  </si>
  <si>
    <t>1177782528</t>
  </si>
  <si>
    <t>https://podminky.urs.cz/item/CS_URS_2022_02/899311113</t>
  </si>
  <si>
    <t>"Nový poklop šachtový" 2,000</t>
  </si>
  <si>
    <t>62</t>
  </si>
  <si>
    <t>63126039</t>
  </si>
  <si>
    <t>poklop šachtový s BEGU rámem a zámky kruhový, DN 600 D400</t>
  </si>
  <si>
    <t>1182124214</t>
  </si>
  <si>
    <t>63</t>
  </si>
  <si>
    <t>899331111</t>
  </si>
  <si>
    <t>Výšková úprava uličního vstupu nebo vpusti do 200 mm zvýšením poklopu</t>
  </si>
  <si>
    <t>-1426333409</t>
  </si>
  <si>
    <t>https://podminky.urs.cz/item/CS_URS_2022_02/899331111</t>
  </si>
  <si>
    <t>"Kanalizační šachtový poklop" 2,000</t>
  </si>
  <si>
    <t>64</t>
  </si>
  <si>
    <t>899623141</t>
  </si>
  <si>
    <t>Obetonování potrubí nebo zdiva stok betonem prostým tř. C 12/15 v otevřeném výkopu</t>
  </si>
  <si>
    <t>668046894</t>
  </si>
  <si>
    <t>https://podminky.urs.cz/item/CS_URS_2022_02/899623141</t>
  </si>
  <si>
    <t>"Zatrubnění stávajícího příkopu v místě připojení na silnicii III/28526 - obetonování potrubí PVC DN 400" 13,000</t>
  </si>
  <si>
    <t>"Obetonování odvodňovacího žlabu" 4,000</t>
  </si>
  <si>
    <t>65</t>
  </si>
  <si>
    <t>899643111</t>
  </si>
  <si>
    <t>Bednění pro obetonování potrubí otevřený výkop</t>
  </si>
  <si>
    <t>-2006437054</t>
  </si>
  <si>
    <t>https://podminky.urs.cz/item/CS_URS_2022_02/899643111</t>
  </si>
  <si>
    <t>"Zatrubnění stávajícího příkopu v místě připojení na silnicii III/28526 - obetonování potrubí PVC DN 400" (0,300+0,400+0,300)*2+(0,400+0,300)*14,000*2</t>
  </si>
  <si>
    <t>Ostatní konstrukce a práce, bourání</t>
  </si>
  <si>
    <t>66</t>
  </si>
  <si>
    <t>886241374R</t>
  </si>
  <si>
    <t>Vyčištění kanalizační šachty od sedimetů včetně ekologické likvidace</t>
  </si>
  <si>
    <t>-1784417760</t>
  </si>
  <si>
    <t>67</t>
  </si>
  <si>
    <t>912211111</t>
  </si>
  <si>
    <t>Montáž směrového sloupku silničního plastového prosté uložení bez betonového základu</t>
  </si>
  <si>
    <t>988810118</t>
  </si>
  <si>
    <t>https://podminky.urs.cz/item/CS_URS_2022_02/912211111</t>
  </si>
  <si>
    <t>"Dopravní značení - Směrový sloupek červený" 2,000</t>
  </si>
  <si>
    <t>68</t>
  </si>
  <si>
    <t>40445158</t>
  </si>
  <si>
    <t>sloupek směrový silniční plastový 1,2m</t>
  </si>
  <si>
    <t>1541906447</t>
  </si>
  <si>
    <t>Poznámka k položce:_x000d_
Směrový sloupek červený Z11g</t>
  </si>
  <si>
    <t>69</t>
  </si>
  <si>
    <t>913231211</t>
  </si>
  <si>
    <t>Osazení dřevěných zásněžek (protisněhových zábran)</t>
  </si>
  <si>
    <t>-813504160</t>
  </si>
  <si>
    <t>https://podminky.urs.cz/item/CS_URS_2022_02/913231211</t>
  </si>
  <si>
    <t>"Dřevěné kůly délky 3,50m pro zimní údržbu v počtu 60 kusů" 3,50*60</t>
  </si>
  <si>
    <t>70</t>
  </si>
  <si>
    <t>61281009R</t>
  </si>
  <si>
    <t>dřevěný kulatý sloupek průměr 5-6cm</t>
  </si>
  <si>
    <t>-556816873</t>
  </si>
  <si>
    <t>71</t>
  </si>
  <si>
    <t>914111111</t>
  </si>
  <si>
    <t>Montáž svislé dopravní značky do velikosti 1 m2 objímkami na sloupek nebo konzolu</t>
  </si>
  <si>
    <t>-404970502</t>
  </si>
  <si>
    <t>https://podminky.urs.cz/item/CS_URS_2022_02/914111111</t>
  </si>
  <si>
    <t>"P4" 1,000</t>
  </si>
  <si>
    <t>"IP10a" 1,000</t>
  </si>
  <si>
    <t>"B11" 1,000</t>
  </si>
  <si>
    <t>"E13" 1,000</t>
  </si>
  <si>
    <t>72</t>
  </si>
  <si>
    <t>40445609</t>
  </si>
  <si>
    <t>značky upravující přednost P1, P4 900mm</t>
  </si>
  <si>
    <t>128</t>
  </si>
  <si>
    <t>1468652958</t>
  </si>
  <si>
    <t>73</t>
  </si>
  <si>
    <t>40445623</t>
  </si>
  <si>
    <t>informativní značky provozní IP1-IP3, IP4b-IP7, IP10a, b 750x750mm retroreflexní</t>
  </si>
  <si>
    <t>-527502771</t>
  </si>
  <si>
    <t>74</t>
  </si>
  <si>
    <t>40445620</t>
  </si>
  <si>
    <t>zákazové, příkazové dopravní značky B1-B34, C1-15 700mm</t>
  </si>
  <si>
    <t>-1924177046</t>
  </si>
  <si>
    <t>75</t>
  </si>
  <si>
    <t>40445649R</t>
  </si>
  <si>
    <t>informativní značky jiné E13 (dodatková tabulka)</t>
  </si>
  <si>
    <t>-45519442</t>
  </si>
  <si>
    <t>76</t>
  </si>
  <si>
    <t>914511112</t>
  </si>
  <si>
    <t>Montáž sloupku dopravních značek délky do 3,5 m s betonovým základem a patkou</t>
  </si>
  <si>
    <t>-255769337</t>
  </si>
  <si>
    <t>https://podminky.urs.cz/item/CS_URS_2022_02/914511112</t>
  </si>
  <si>
    <t>77</t>
  </si>
  <si>
    <t>40445230</t>
  </si>
  <si>
    <t>sloupek pro dopravní značku Zn D 70mm v 3,5m</t>
  </si>
  <si>
    <t>-388657616</t>
  </si>
  <si>
    <t>78</t>
  </si>
  <si>
    <t>40445241</t>
  </si>
  <si>
    <t>patka pro sloupek Al D 70mm</t>
  </si>
  <si>
    <t>997336986</t>
  </si>
  <si>
    <t>79</t>
  </si>
  <si>
    <t>40445257</t>
  </si>
  <si>
    <t>svorka upínací na sloupek D 70mm</t>
  </si>
  <si>
    <t>-1417613778</t>
  </si>
  <si>
    <t>80</t>
  </si>
  <si>
    <t>40445254</t>
  </si>
  <si>
    <t>víčko plastové na sloupek D 70mm</t>
  </si>
  <si>
    <t>1896783030</t>
  </si>
  <si>
    <t>81</t>
  </si>
  <si>
    <t>40445271</t>
  </si>
  <si>
    <t>fólie retroreflexní na sloupek 100x100mm</t>
  </si>
  <si>
    <t>-34859956</t>
  </si>
  <si>
    <t>82</t>
  </si>
  <si>
    <t>915111116</t>
  </si>
  <si>
    <t>Vodorovné dopravní značení dělící čáry souvislé š 125 mm retroreflexní žlutá barva</t>
  </si>
  <si>
    <t>1013786352</t>
  </si>
  <si>
    <t>https://podminky.urs.cz/item/CS_URS_2022_02/915111116</t>
  </si>
  <si>
    <t>"Dopravní značení - VDZ - V12e tl. 0,125" 38,000</t>
  </si>
  <si>
    <t>83</t>
  </si>
  <si>
    <t>915331111</t>
  </si>
  <si>
    <t>Předformátované vodorovné dopravní značení čára šířky 12 cm</t>
  </si>
  <si>
    <t>-633959327</t>
  </si>
  <si>
    <t>https://podminky.urs.cz/item/CS_URS_2022_02/915331111</t>
  </si>
  <si>
    <t>84</t>
  </si>
  <si>
    <t>915611111</t>
  </si>
  <si>
    <t>Předznačení vodorovného liniového značení</t>
  </si>
  <si>
    <t>-1524728540</t>
  </si>
  <si>
    <t>https://podminky.urs.cz/item/CS_URS_2022_02/915611111</t>
  </si>
  <si>
    <t>85</t>
  </si>
  <si>
    <t>916131213</t>
  </si>
  <si>
    <t>Osazení silničního obrubníku betonového stojatého s boční opěrou do lože z betonu prostého</t>
  </si>
  <si>
    <t>899223213</t>
  </si>
  <si>
    <t>https://podminky.urs.cz/item/CS_URS_2022_02/916131213</t>
  </si>
  <si>
    <t>Poznámka k položce:_x000d_
Vjezd na pole délky 2x12m</t>
  </si>
  <si>
    <t>"Obruby - ABO 2-15 nájezdová" 24,000</t>
  </si>
  <si>
    <t>86</t>
  </si>
  <si>
    <t>59217029</t>
  </si>
  <si>
    <t>obrubník betonový silniční nájezdový 1000x150x150mm</t>
  </si>
  <si>
    <t>-972933237</t>
  </si>
  <si>
    <t>87</t>
  </si>
  <si>
    <t>916991121</t>
  </si>
  <si>
    <t>Lože pod obrubníky, krajníky nebo obruby z dlažebních kostek z betonu prostého</t>
  </si>
  <si>
    <t>2034720363</t>
  </si>
  <si>
    <t>https://podminky.urs.cz/item/CS_URS_2022_02/916991121</t>
  </si>
  <si>
    <t>"Obruby - betonové lože C16/20 pod silniční obrubu (250x250mm)" 25*0,250*0,250</t>
  </si>
  <si>
    <t>88</t>
  </si>
  <si>
    <t>919732211</t>
  </si>
  <si>
    <t>Styčná spára napojení nového živičného povrchu na stávající za tepla š 15 mm hl 25 mm s prořezáním</t>
  </si>
  <si>
    <t>1013269048</t>
  </si>
  <si>
    <t>https://podminky.urs.cz/item/CS_URS_2022_02/919732211</t>
  </si>
  <si>
    <t>"Ostatní - proříznutí dřážky včetně zalití modifikovanou asfaltovou zálivkou" 19,000</t>
  </si>
  <si>
    <t>89</t>
  </si>
  <si>
    <t>926330241R</t>
  </si>
  <si>
    <t>Přesunutí protipěchotních překážek jeřábem</t>
  </si>
  <si>
    <t>hod</t>
  </si>
  <si>
    <t>955570017</t>
  </si>
  <si>
    <t>Poznámka k položce:_x000d_
Dočasné přesunutí a následné navrácení.</t>
  </si>
  <si>
    <t>90</t>
  </si>
  <si>
    <t>935113111R</t>
  </si>
  <si>
    <t>Osazení a dodávka odvodňovacího polymerbetonového žlabu s integrovanými prostupy šířky do 200 mm</t>
  </si>
  <si>
    <t>-492829402</t>
  </si>
  <si>
    <t xml:space="preserve">Poznámka k položce:_x000d_
Odvodňovací žlab je navržený jako jednolitý monoblok s_x000d_
integrovanými prostupy délky 13,0m a šířky 200mm. Odvodňovací žlab_x000d_
bude uložený do betonového lože tl. 200mm a oboustranně_x000d_
obetonovaný v tl. 200mm betonem C30/37-XF4. Odvodňovací žlab_x000d_
bude oboustranně lemovaný řádkem žulových kostek 120/120_x000d_
uložených do betonového lože._x000d_
_x000d_
OŽ-1: průtočná šířka 200mm, třída zatížení D400, celková délka 13m (12x průběžný díl, 1x revizní díl, 1x výtokový díl (vpust) s kalovým košem, 2x záslepka), napojení do stávající šachty vybouráním otvoru v kónusu pro trubu PVC DN150, dl. přípojky 1,0m_x000d_
_x000d_
_x000d_
OŽ-2: průtočná šířka 100mm, třída zatížení D400, celková délka 5,5m (5x průběžný díl, 1x výtokový díl (vpust) s kalovým košem, 2x záslepka), napojení do šachtového dna drenážní šachty, dl. přípojky 1,0m_x000d_
_x000d_
OŽ-3 až OŽ-6: průtočná šířka 100mm, třída zatížení D400, celková délka 3,5m (3x průběžný díl, 1x výtokový díl (vpust) s kalovým košem, 2x záslepka), napojení do šachtového dna drenážní šachty, dl. přípojky 1,0m_x000d_
</t>
  </si>
  <si>
    <t>"Objekty odvodnění - odvodňovací žlab OŽ1" 13,000</t>
  </si>
  <si>
    <t>"Objekty odvodnění - odvodňovací žlab OŽ2" 5,500</t>
  </si>
  <si>
    <t>"Objekty odvodnění - odvodňovací žlab OŽ3-OŽ6" 3,500*4</t>
  </si>
  <si>
    <t>91</t>
  </si>
  <si>
    <t>935113999R</t>
  </si>
  <si>
    <t>Bezpečnostní přepad do kanalizační šachty PVC DN 150</t>
  </si>
  <si>
    <t>659653798</t>
  </si>
  <si>
    <t>92</t>
  </si>
  <si>
    <t>938902202</t>
  </si>
  <si>
    <t>Čištění příkopů ručně š dna do 400 mm objem nánosu přes 0,15 do 0,30 m3/m</t>
  </si>
  <si>
    <t>-2016849320</t>
  </si>
  <si>
    <t>https://podminky.urs.cz/item/CS_URS_2022_02/938902202</t>
  </si>
  <si>
    <t>"Zatrubnění stávajícího příkopu v místě připojení na silnicii III/28526 - pročištění stávajícího příkopu" 10,000</t>
  </si>
  <si>
    <t>93</t>
  </si>
  <si>
    <t>966006211</t>
  </si>
  <si>
    <t>Odstranění svislých dopravních značek ze sloupů, sloupků nebo konzol</t>
  </si>
  <si>
    <t>-1285228769</t>
  </si>
  <si>
    <t>https://podminky.urs.cz/item/CS_URS_2022_02/966006211</t>
  </si>
  <si>
    <t>"Stávající značka E13" 1,000</t>
  </si>
  <si>
    <t>997</t>
  </si>
  <si>
    <t>Přesun sutě</t>
  </si>
  <si>
    <t>94</t>
  </si>
  <si>
    <t>997002511</t>
  </si>
  <si>
    <t>Vodorovné přemístění suti a vybouraných hmot bez naložení ale se složením a urovnáním do 1 km</t>
  </si>
  <si>
    <t>1144482807</t>
  </si>
  <si>
    <t>https://podminky.urs.cz/item/CS_URS_2022_02/997002511</t>
  </si>
  <si>
    <t>"Suť beton" 0,840</t>
  </si>
  <si>
    <t>"Suť živice" 11,000</t>
  </si>
  <si>
    <t>"Odpad z čištění příkopů" 1,724</t>
  </si>
  <si>
    <t>95</t>
  </si>
  <si>
    <t>997002519</t>
  </si>
  <si>
    <t>Příplatek ZKD 1 km přemístění suti a vybouraných hmot</t>
  </si>
  <si>
    <t>1997885300</t>
  </si>
  <si>
    <t>https://podminky.urs.cz/item/CS_URS_2022_02/997002519</t>
  </si>
  <si>
    <t>Skládka ve vzdálenosti 36km</t>
  </si>
  <si>
    <t>Suť_celkem*35</t>
  </si>
  <si>
    <t>96</t>
  </si>
  <si>
    <t>997013861</t>
  </si>
  <si>
    <t>Poplatek za uložení stavebního odpadu na recyklační skládce (skládkovné) z prostého betonu kód odpadu 17 01 01</t>
  </si>
  <si>
    <t>-2092373815</t>
  </si>
  <si>
    <t>https://podminky.urs.cz/item/CS_URS_2022_02/997013861</t>
  </si>
  <si>
    <t>97</t>
  </si>
  <si>
    <t>997013871</t>
  </si>
  <si>
    <t xml:space="preserve">Poplatek za uložení stavebního odpadu na recyklační skládce (skládkovné) směsného stavebního a demoličního kód odpadu  17 09 04</t>
  </si>
  <si>
    <t>1275894067</t>
  </si>
  <si>
    <t>https://podminky.urs.cz/item/CS_URS_2022_02/997013871</t>
  </si>
  <si>
    <t>98</t>
  </si>
  <si>
    <t>997013875</t>
  </si>
  <si>
    <t>Poplatek za uložení stavebního odpadu na recyklační skládce (skládkovné) asfaltového bez obsahu dehtu zatříděného do Katalogu odpadů pod kódem 17 03 02</t>
  </si>
  <si>
    <t>1211681844</t>
  </si>
  <si>
    <t>https://podminky.urs.cz/item/CS_URS_2022_02/997013875</t>
  </si>
  <si>
    <t>998</t>
  </si>
  <si>
    <t>Přesun hmot</t>
  </si>
  <si>
    <t>99</t>
  </si>
  <si>
    <t>998225111</t>
  </si>
  <si>
    <t>Přesun hmot pro pozemní komunikace s krytem z kamene, monolitickým betonovým nebo živičným</t>
  </si>
  <si>
    <t>-223490732</t>
  </si>
  <si>
    <t>https://podminky.urs.cz/item/CS_URS_2022_02/998225111</t>
  </si>
  <si>
    <t>100</t>
  </si>
  <si>
    <t>998225191</t>
  </si>
  <si>
    <t>Příplatek k přesunu hmot pro pozemní komunikace s krytem z kamene, živičným, betonovým do 1000 m</t>
  </si>
  <si>
    <t>-852000674</t>
  </si>
  <si>
    <t>https://podminky.urs.cz/item/CS_URS_2022_02/998225191</t>
  </si>
  <si>
    <t>Práce a dodávky M</t>
  </si>
  <si>
    <t>46-M</t>
  </si>
  <si>
    <t>Zemní práce při extr.mont.pracích</t>
  </si>
  <si>
    <t>101</t>
  </si>
  <si>
    <t>460751111</t>
  </si>
  <si>
    <t>Osazení kabelových kanálů do rýhy z prefabrikovaných betonových žlabů vnější šířky do 20 cm</t>
  </si>
  <si>
    <t>-1193727411</t>
  </si>
  <si>
    <t>https://podminky.urs.cz/item/CS_URS_2022_02/460751111</t>
  </si>
  <si>
    <t>"Ostatní - kabelový žlab, ochrana vedení CETIN" 14,000</t>
  </si>
  <si>
    <t>102</t>
  </si>
  <si>
    <t>59213009</t>
  </si>
  <si>
    <t>žlab kabelový betonový k ochraně zemního drátovodného vedení 100x17x14cm</t>
  </si>
  <si>
    <t>693339418</t>
  </si>
  <si>
    <t>103</t>
  </si>
  <si>
    <t>460752447R</t>
  </si>
  <si>
    <t>Ostatní práce při realizaci kabelového žlabu pro ochranu vedení CETIN</t>
  </si>
  <si>
    <t>-1477653810</t>
  </si>
  <si>
    <t>Poznámka k položce:_x000d_
Součástí prací je mimo jiné i obkopání kabelu ručně.</t>
  </si>
  <si>
    <t>104</t>
  </si>
  <si>
    <t>460791214</t>
  </si>
  <si>
    <t>Montáž trubek ochranných plastových uložených volně do rýhy ohebných přes 90 do 110 mm</t>
  </si>
  <si>
    <t>-1316333393</t>
  </si>
  <si>
    <t>https://podminky.urs.cz/item/CS_URS_2022_02/460791214</t>
  </si>
  <si>
    <t>Poznámka k položce:_x000d_
Součástí položky je i dodávka a montáž záslepky a protahovacího lanka.</t>
  </si>
  <si>
    <t>"Ostatní - kabelová chránička DN100" 14,000</t>
  </si>
  <si>
    <t>105</t>
  </si>
  <si>
    <t>34571355</t>
  </si>
  <si>
    <t>trubka elektroinstalační ohebná dvouplášťová korugovaná (chránička) D 94/110mm, HDPE+LDPE</t>
  </si>
  <si>
    <t>-1025929253</t>
  </si>
  <si>
    <t>14*1,05 'Přepočtené koeficientem množství</t>
  </si>
  <si>
    <t>106</t>
  </si>
  <si>
    <t>469981111</t>
  </si>
  <si>
    <t>Přesun hmot pro pomocné stavební práce při elektromotážích</t>
  </si>
  <si>
    <t>-1866365930</t>
  </si>
  <si>
    <t>https://podminky.urs.cz/item/CS_URS_2022_02/469981111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</si>
  <si>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</si>
  <si>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</si>
  <si>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</si>
  <si>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</si>
  <si>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</si>
  <si>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</si>
  <si>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</si>
  <si>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</si>
  <si>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012002000</t>
  </si>
  <si>
    <t>Geodetické práce - geometrický plán</t>
  </si>
  <si>
    <t>1024</t>
  </si>
  <si>
    <t>1949765259</t>
  </si>
  <si>
    <t>https://podminky.urs.cz/item/CS_URS_2022_02/012002000</t>
  </si>
  <si>
    <t>012103000</t>
  </si>
  <si>
    <t>Geodetické práce před výstavbou</t>
  </si>
  <si>
    <t>2058165629</t>
  </si>
  <si>
    <t>https://podminky.urs.cz/item/CS_URS_2022_02/012103000</t>
  </si>
  <si>
    <t>012203000</t>
  </si>
  <si>
    <t>Geodetické práce při provádění stavby</t>
  </si>
  <si>
    <t>-634174718</t>
  </si>
  <si>
    <t>https://podminky.urs.cz/item/CS_URS_2022_02/012203000</t>
  </si>
  <si>
    <t>012303000</t>
  </si>
  <si>
    <t>Geodetické práce po výstavbě</t>
  </si>
  <si>
    <t>-791682994</t>
  </si>
  <si>
    <t>https://podminky.urs.cz/item/CS_URS_2022_02/012303000</t>
  </si>
  <si>
    <t>013244000</t>
  </si>
  <si>
    <t>Dokumentace pro provádění stavby</t>
  </si>
  <si>
    <t>434292744</t>
  </si>
  <si>
    <t>https://podminky.urs.cz/item/CS_URS_2022_02/013244000</t>
  </si>
  <si>
    <t>013254000</t>
  </si>
  <si>
    <t>Dokumentace skutečného provedení stavby</t>
  </si>
  <si>
    <t>1867348731</t>
  </si>
  <si>
    <t>https://podminky.urs.cz/item/CS_URS_2022_02/013254000</t>
  </si>
  <si>
    <t>013274000</t>
  </si>
  <si>
    <t>Pasportizace objektu před započetím prací</t>
  </si>
  <si>
    <t>-1724695992</t>
  </si>
  <si>
    <t>https://podminky.urs.cz/item/CS_URS_2022_02/013274000</t>
  </si>
  <si>
    <t>013284000</t>
  </si>
  <si>
    <t>Pasportizace objektu po provedení prací</t>
  </si>
  <si>
    <t>1452125574</t>
  </si>
  <si>
    <t>https://podminky.urs.cz/item/CS_URS_2022_02/013284000</t>
  </si>
  <si>
    <t>VRN3</t>
  </si>
  <si>
    <t>Zařízení staveniště</t>
  </si>
  <si>
    <t>030001000</t>
  </si>
  <si>
    <t>853772544</t>
  </si>
  <si>
    <t>https://podminky.urs.cz/item/CS_URS_2022_02/030001000</t>
  </si>
  <si>
    <t>VRN4</t>
  </si>
  <si>
    <t>Inženýrská činnost</t>
  </si>
  <si>
    <t>043002000</t>
  </si>
  <si>
    <t>Zkoušky a ostatní měření</t>
  </si>
  <si>
    <t>886059908</t>
  </si>
  <si>
    <t>https://podminky.urs.cz/item/CS_URS_2022_02/043002000</t>
  </si>
  <si>
    <t>Poznámka k položce:_x000d_
Statické zatěžovací zkoušky - 24x</t>
  </si>
  <si>
    <t>VRN6</t>
  </si>
  <si>
    <t>Územní vlivy</t>
  </si>
  <si>
    <t>060001000</t>
  </si>
  <si>
    <t>-1855910333</t>
  </si>
  <si>
    <t>https://podminky.urs.cz/item/CS_URS_2022_02/060001000</t>
  </si>
  <si>
    <t>VRN7</t>
  </si>
  <si>
    <t>Provozní vlivy</t>
  </si>
  <si>
    <t>072103003R</t>
  </si>
  <si>
    <t>Projednání a zajištění DIR</t>
  </si>
  <si>
    <t>soubor</t>
  </si>
  <si>
    <t>286471114</t>
  </si>
  <si>
    <t>072103004R</t>
  </si>
  <si>
    <t>Dopravně inženýrská opatření po dobu výstavby</t>
  </si>
  <si>
    <t>860389500</t>
  </si>
  <si>
    <t>072103009R</t>
  </si>
  <si>
    <t>Náhradní pěšina - pravidelná údržba (sečení) včetně ohraničení bezpečnostní páskou</t>
  </si>
  <si>
    <t>-224006812</t>
  </si>
  <si>
    <t>SEZNAM FIGUR</t>
  </si>
  <si>
    <t>Výměra</t>
  </si>
  <si>
    <t xml:space="preserve"> SO 100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</si>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</sst>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2101101" TargetMode="External" /><Relationship Id="rId2" Type="http://schemas.openxmlformats.org/officeDocument/2006/relationships/hyperlink" Target="https://podminky.urs.cz/item/CS_URS_2022_02/112101102" TargetMode="External" /><Relationship Id="rId3" Type="http://schemas.openxmlformats.org/officeDocument/2006/relationships/hyperlink" Target="https://podminky.urs.cz/item/CS_URS_2022_02/112101123" TargetMode="External" /><Relationship Id="rId4" Type="http://schemas.openxmlformats.org/officeDocument/2006/relationships/hyperlink" Target="https://podminky.urs.cz/item/CS_URS_2022_02/112155215" TargetMode="External" /><Relationship Id="rId5" Type="http://schemas.openxmlformats.org/officeDocument/2006/relationships/hyperlink" Target="https://podminky.urs.cz/item/CS_URS_2022_02/112155221" TargetMode="External" /><Relationship Id="rId6" Type="http://schemas.openxmlformats.org/officeDocument/2006/relationships/hyperlink" Target="https://podminky.urs.cz/item/CS_URS_2022_02/112155225" TargetMode="External" /><Relationship Id="rId7" Type="http://schemas.openxmlformats.org/officeDocument/2006/relationships/hyperlink" Target="https://podminky.urs.cz/item/CS_URS_2022_02/112251101" TargetMode="External" /><Relationship Id="rId8" Type="http://schemas.openxmlformats.org/officeDocument/2006/relationships/hyperlink" Target="https://podminky.urs.cz/item/CS_URS_2022_02/112251102" TargetMode="External" /><Relationship Id="rId9" Type="http://schemas.openxmlformats.org/officeDocument/2006/relationships/hyperlink" Target="https://podminky.urs.cz/item/CS_URS_2022_02/112251103" TargetMode="External" /><Relationship Id="rId10" Type="http://schemas.openxmlformats.org/officeDocument/2006/relationships/hyperlink" Target="https://podminky.urs.cz/item/CS_URS_2022_02/113107130" TargetMode="External" /><Relationship Id="rId11" Type="http://schemas.openxmlformats.org/officeDocument/2006/relationships/hyperlink" Target="https://podminky.urs.cz/item/CS_URS_2022_02/113107142" TargetMode="External" /><Relationship Id="rId12" Type="http://schemas.openxmlformats.org/officeDocument/2006/relationships/hyperlink" Target="https://podminky.urs.cz/item/CS_URS_2022_02/121151123" TargetMode="External" /><Relationship Id="rId13" Type="http://schemas.openxmlformats.org/officeDocument/2006/relationships/hyperlink" Target="https://podminky.urs.cz/item/CS_URS_2022_02/122251105" TargetMode="External" /><Relationship Id="rId14" Type="http://schemas.openxmlformats.org/officeDocument/2006/relationships/hyperlink" Target="https://podminky.urs.cz/item/CS_URS_2022_02/132251101" TargetMode="External" /><Relationship Id="rId15" Type="http://schemas.openxmlformats.org/officeDocument/2006/relationships/hyperlink" Target="https://podminky.urs.cz/item/CS_URS_2022_02/132251251" TargetMode="External" /><Relationship Id="rId16" Type="http://schemas.openxmlformats.org/officeDocument/2006/relationships/hyperlink" Target="https://podminky.urs.cz/item/CS_URS_2022_02/132351101" TargetMode="External" /><Relationship Id="rId17" Type="http://schemas.openxmlformats.org/officeDocument/2006/relationships/hyperlink" Target="https://podminky.urs.cz/item/CS_URS_2022_02/132351251" TargetMode="External" /><Relationship Id="rId18" Type="http://schemas.openxmlformats.org/officeDocument/2006/relationships/hyperlink" Target="https://podminky.urs.cz/item/CS_URS_2022_02/132451101" TargetMode="External" /><Relationship Id="rId19" Type="http://schemas.openxmlformats.org/officeDocument/2006/relationships/hyperlink" Target="https://podminky.urs.cz/item/CS_URS_2022_02/132451251" TargetMode="External" /><Relationship Id="rId20" Type="http://schemas.openxmlformats.org/officeDocument/2006/relationships/hyperlink" Target="https://podminky.urs.cz/item/CS_URS_2022_02/132551101" TargetMode="External" /><Relationship Id="rId21" Type="http://schemas.openxmlformats.org/officeDocument/2006/relationships/hyperlink" Target="https://podminky.urs.cz/item/CS_URS_2022_02/132551251" TargetMode="External" /><Relationship Id="rId22" Type="http://schemas.openxmlformats.org/officeDocument/2006/relationships/hyperlink" Target="https://podminky.urs.cz/item/CS_URS_2022_02/162351103" TargetMode="External" /><Relationship Id="rId23" Type="http://schemas.openxmlformats.org/officeDocument/2006/relationships/hyperlink" Target="https://podminky.urs.cz/item/CS_URS_2022_02/162751117" TargetMode="External" /><Relationship Id="rId24" Type="http://schemas.openxmlformats.org/officeDocument/2006/relationships/hyperlink" Target="https://podminky.urs.cz/item/CS_URS_2022_02/162751119" TargetMode="External" /><Relationship Id="rId25" Type="http://schemas.openxmlformats.org/officeDocument/2006/relationships/hyperlink" Target="https://podminky.urs.cz/item/CS_URS_2022_02/167151101" TargetMode="External" /><Relationship Id="rId26" Type="http://schemas.openxmlformats.org/officeDocument/2006/relationships/hyperlink" Target="https://podminky.urs.cz/item/CS_URS_2022_02/171201231" TargetMode="External" /><Relationship Id="rId27" Type="http://schemas.openxmlformats.org/officeDocument/2006/relationships/hyperlink" Target="https://podminky.urs.cz/item/CS_URS_2022_02/171251201" TargetMode="External" /><Relationship Id="rId28" Type="http://schemas.openxmlformats.org/officeDocument/2006/relationships/hyperlink" Target="https://podminky.urs.cz/item/CS_URS_2022_02/181351113" TargetMode="External" /><Relationship Id="rId29" Type="http://schemas.openxmlformats.org/officeDocument/2006/relationships/hyperlink" Target="https://podminky.urs.cz/item/CS_URS_2022_02/181411131" TargetMode="External" /><Relationship Id="rId30" Type="http://schemas.openxmlformats.org/officeDocument/2006/relationships/hyperlink" Target="https://podminky.urs.cz/item/CS_URS_2022_02/181951111" TargetMode="External" /><Relationship Id="rId31" Type="http://schemas.openxmlformats.org/officeDocument/2006/relationships/hyperlink" Target="https://podminky.urs.cz/item/CS_URS_2022_02/181951112" TargetMode="External" /><Relationship Id="rId32" Type="http://schemas.openxmlformats.org/officeDocument/2006/relationships/hyperlink" Target="https://podminky.urs.cz/item/CS_URS_2022_02/182311125" TargetMode="External" /><Relationship Id="rId33" Type="http://schemas.openxmlformats.org/officeDocument/2006/relationships/hyperlink" Target="https://podminky.urs.cz/item/CS_URS_2022_02/184813511" TargetMode="External" /><Relationship Id="rId34" Type="http://schemas.openxmlformats.org/officeDocument/2006/relationships/hyperlink" Target="https://podminky.urs.cz/item/CS_URS_2022_02/184813521" TargetMode="External" /><Relationship Id="rId35" Type="http://schemas.openxmlformats.org/officeDocument/2006/relationships/hyperlink" Target="https://podminky.urs.cz/item/CS_URS_2022_02/211571121" TargetMode="External" /><Relationship Id="rId36" Type="http://schemas.openxmlformats.org/officeDocument/2006/relationships/hyperlink" Target="https://podminky.urs.cz/item/CS_URS_2022_02/211971121" TargetMode="External" /><Relationship Id="rId37" Type="http://schemas.openxmlformats.org/officeDocument/2006/relationships/hyperlink" Target="https://podminky.urs.cz/item/CS_URS_2022_02/212755216" TargetMode="External" /><Relationship Id="rId38" Type="http://schemas.openxmlformats.org/officeDocument/2006/relationships/hyperlink" Target="https://podminky.urs.cz/item/CS_URS_2022_02/564831011" TargetMode="External" /><Relationship Id="rId39" Type="http://schemas.openxmlformats.org/officeDocument/2006/relationships/hyperlink" Target="https://podminky.urs.cz/item/CS_URS_2022_02/564851011" TargetMode="External" /><Relationship Id="rId40" Type="http://schemas.openxmlformats.org/officeDocument/2006/relationships/hyperlink" Target="https://podminky.urs.cz/item/CS_URS_2022_02/564851111" TargetMode="External" /><Relationship Id="rId41" Type="http://schemas.openxmlformats.org/officeDocument/2006/relationships/hyperlink" Target="https://podminky.urs.cz/item/CS_URS_2022_02/564861111" TargetMode="External" /><Relationship Id="rId42" Type="http://schemas.openxmlformats.org/officeDocument/2006/relationships/hyperlink" Target="https://podminky.urs.cz/item/CS_URS_2022_02/565155121" TargetMode="External" /><Relationship Id="rId43" Type="http://schemas.openxmlformats.org/officeDocument/2006/relationships/hyperlink" Target="https://podminky.urs.cz/item/CS_URS_2022_02/571906111" TargetMode="External" /><Relationship Id="rId44" Type="http://schemas.openxmlformats.org/officeDocument/2006/relationships/hyperlink" Target="https://podminky.urs.cz/item/CS_URS_2022_02/573111112" TargetMode="External" /><Relationship Id="rId45" Type="http://schemas.openxmlformats.org/officeDocument/2006/relationships/hyperlink" Target="https://podminky.urs.cz/item/CS_URS_2022_02/573231108" TargetMode="External" /><Relationship Id="rId46" Type="http://schemas.openxmlformats.org/officeDocument/2006/relationships/hyperlink" Target="https://podminky.urs.cz/item/CS_URS_2022_02/577134121" TargetMode="External" /><Relationship Id="rId47" Type="http://schemas.openxmlformats.org/officeDocument/2006/relationships/hyperlink" Target="https://podminky.urs.cz/item/CS_URS_2022_02/591241111" TargetMode="External" /><Relationship Id="rId48" Type="http://schemas.openxmlformats.org/officeDocument/2006/relationships/hyperlink" Target="https://podminky.urs.cz/item/CS_URS_2022_02/597161111" TargetMode="External" /><Relationship Id="rId49" Type="http://schemas.openxmlformats.org/officeDocument/2006/relationships/hyperlink" Target="https://podminky.urs.cz/item/CS_URS_2022_02/871315241" TargetMode="External" /><Relationship Id="rId50" Type="http://schemas.openxmlformats.org/officeDocument/2006/relationships/hyperlink" Target="https://podminky.urs.cz/item/CS_URS_2022_02/871395241" TargetMode="External" /><Relationship Id="rId51" Type="http://schemas.openxmlformats.org/officeDocument/2006/relationships/hyperlink" Target="https://podminky.urs.cz/item/CS_URS_2022_02/892392121" TargetMode="External" /><Relationship Id="rId52" Type="http://schemas.openxmlformats.org/officeDocument/2006/relationships/hyperlink" Target="https://podminky.urs.cz/item/CS_URS_2022_02/895270012" TargetMode="External" /><Relationship Id="rId53" Type="http://schemas.openxmlformats.org/officeDocument/2006/relationships/hyperlink" Target="https://podminky.urs.cz/item/CS_URS_2022_02/895270021" TargetMode="External" /><Relationship Id="rId54" Type="http://schemas.openxmlformats.org/officeDocument/2006/relationships/hyperlink" Target="https://podminky.urs.cz/item/CS_URS_2022_02/895270062" TargetMode="External" /><Relationship Id="rId55" Type="http://schemas.openxmlformats.org/officeDocument/2006/relationships/hyperlink" Target="https://podminky.urs.cz/item/CS_URS_2022_02/895270067" TargetMode="External" /><Relationship Id="rId56" Type="http://schemas.openxmlformats.org/officeDocument/2006/relationships/hyperlink" Target="https://podminky.urs.cz/item/CS_URS_2022_02/899311113" TargetMode="External" /><Relationship Id="rId57" Type="http://schemas.openxmlformats.org/officeDocument/2006/relationships/hyperlink" Target="https://podminky.urs.cz/item/CS_URS_2022_02/899331111" TargetMode="External" /><Relationship Id="rId58" Type="http://schemas.openxmlformats.org/officeDocument/2006/relationships/hyperlink" Target="https://podminky.urs.cz/item/CS_URS_2022_02/899623141" TargetMode="External" /><Relationship Id="rId59" Type="http://schemas.openxmlformats.org/officeDocument/2006/relationships/hyperlink" Target="https://podminky.urs.cz/item/CS_URS_2022_02/899643111" TargetMode="External" /><Relationship Id="rId60" Type="http://schemas.openxmlformats.org/officeDocument/2006/relationships/hyperlink" Target="https://podminky.urs.cz/item/CS_URS_2022_02/912211111" TargetMode="External" /><Relationship Id="rId61" Type="http://schemas.openxmlformats.org/officeDocument/2006/relationships/hyperlink" Target="https://podminky.urs.cz/item/CS_URS_2022_02/913231211" TargetMode="External" /><Relationship Id="rId62" Type="http://schemas.openxmlformats.org/officeDocument/2006/relationships/hyperlink" Target="https://podminky.urs.cz/item/CS_URS_2022_02/914111111" TargetMode="External" /><Relationship Id="rId63" Type="http://schemas.openxmlformats.org/officeDocument/2006/relationships/hyperlink" Target="https://podminky.urs.cz/item/CS_URS_2022_02/914511112" TargetMode="External" /><Relationship Id="rId64" Type="http://schemas.openxmlformats.org/officeDocument/2006/relationships/hyperlink" Target="https://podminky.urs.cz/item/CS_URS_2022_02/915111116" TargetMode="External" /><Relationship Id="rId65" Type="http://schemas.openxmlformats.org/officeDocument/2006/relationships/hyperlink" Target="https://podminky.urs.cz/item/CS_URS_2022_02/915331111" TargetMode="External" /><Relationship Id="rId66" Type="http://schemas.openxmlformats.org/officeDocument/2006/relationships/hyperlink" Target="https://podminky.urs.cz/item/CS_URS_2022_02/915611111" TargetMode="External" /><Relationship Id="rId67" Type="http://schemas.openxmlformats.org/officeDocument/2006/relationships/hyperlink" Target="https://podminky.urs.cz/item/CS_URS_2022_02/916131213" TargetMode="External" /><Relationship Id="rId68" Type="http://schemas.openxmlformats.org/officeDocument/2006/relationships/hyperlink" Target="https://podminky.urs.cz/item/CS_URS_2022_02/916991121" TargetMode="External" /><Relationship Id="rId69" Type="http://schemas.openxmlformats.org/officeDocument/2006/relationships/hyperlink" Target="https://podminky.urs.cz/item/CS_URS_2022_02/919732211" TargetMode="External" /><Relationship Id="rId70" Type="http://schemas.openxmlformats.org/officeDocument/2006/relationships/hyperlink" Target="https://podminky.urs.cz/item/CS_URS_2022_02/938902202" TargetMode="External" /><Relationship Id="rId71" Type="http://schemas.openxmlformats.org/officeDocument/2006/relationships/hyperlink" Target="https://podminky.urs.cz/item/CS_URS_2022_02/966006211" TargetMode="External" /><Relationship Id="rId72" Type="http://schemas.openxmlformats.org/officeDocument/2006/relationships/hyperlink" Target="https://podminky.urs.cz/item/CS_URS_2022_02/997002511" TargetMode="External" /><Relationship Id="rId73" Type="http://schemas.openxmlformats.org/officeDocument/2006/relationships/hyperlink" Target="https://podminky.urs.cz/item/CS_URS_2022_02/997002519" TargetMode="External" /><Relationship Id="rId74" Type="http://schemas.openxmlformats.org/officeDocument/2006/relationships/hyperlink" Target="https://podminky.urs.cz/item/CS_URS_2022_02/997013861" TargetMode="External" /><Relationship Id="rId75" Type="http://schemas.openxmlformats.org/officeDocument/2006/relationships/hyperlink" Target="https://podminky.urs.cz/item/CS_URS_2022_02/997013871" TargetMode="External" /><Relationship Id="rId76" Type="http://schemas.openxmlformats.org/officeDocument/2006/relationships/hyperlink" Target="https://podminky.urs.cz/item/CS_URS_2022_02/997013875" TargetMode="External" /><Relationship Id="rId77" Type="http://schemas.openxmlformats.org/officeDocument/2006/relationships/hyperlink" Target="https://podminky.urs.cz/item/CS_URS_2022_02/998225111" TargetMode="External" /><Relationship Id="rId78" Type="http://schemas.openxmlformats.org/officeDocument/2006/relationships/hyperlink" Target="https://podminky.urs.cz/item/CS_URS_2022_02/998225191" TargetMode="External" /><Relationship Id="rId79" Type="http://schemas.openxmlformats.org/officeDocument/2006/relationships/hyperlink" Target="https://podminky.urs.cz/item/CS_URS_2022_02/460751111" TargetMode="External" /><Relationship Id="rId80" Type="http://schemas.openxmlformats.org/officeDocument/2006/relationships/hyperlink" Target="https://podminky.urs.cz/item/CS_URS_2022_02/460791214" TargetMode="External" /><Relationship Id="rId81" Type="http://schemas.openxmlformats.org/officeDocument/2006/relationships/hyperlink" Target="https://podminky.urs.cz/item/CS_URS_2022_02/469981111" TargetMode="External" /><Relationship Id="rId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002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2203000" TargetMode="External" /><Relationship Id="rId4" Type="http://schemas.openxmlformats.org/officeDocument/2006/relationships/hyperlink" Target="https://podminky.urs.cz/item/CS_URS_2022_02/012303000" TargetMode="External" /><Relationship Id="rId5" Type="http://schemas.openxmlformats.org/officeDocument/2006/relationships/hyperlink" Target="https://podminky.urs.cz/item/CS_URS_2022_02/013244000" TargetMode="External" /><Relationship Id="rId6" Type="http://schemas.openxmlformats.org/officeDocument/2006/relationships/hyperlink" Target="https://podminky.urs.cz/item/CS_URS_2022_02/013254000" TargetMode="External" /><Relationship Id="rId7" Type="http://schemas.openxmlformats.org/officeDocument/2006/relationships/hyperlink" Target="https://podminky.urs.cz/item/CS_URS_2022_02/013274000" TargetMode="External" /><Relationship Id="rId8" Type="http://schemas.openxmlformats.org/officeDocument/2006/relationships/hyperlink" Target="https://podminky.urs.cz/item/CS_URS_2022_02/013284000" TargetMode="External" /><Relationship Id="rId9" Type="http://schemas.openxmlformats.org/officeDocument/2006/relationships/hyperlink" Target="https://podminky.urs.cz/item/CS_URS_2022_02/030001000" TargetMode="External" /><Relationship Id="rId10" Type="http://schemas.openxmlformats.org/officeDocument/2006/relationships/hyperlink" Target="https://podminky.urs.cz/item/CS_URS_2022_02/043002000" TargetMode="External" /><Relationship Id="rId11" Type="http://schemas.openxmlformats.org/officeDocument/2006/relationships/hyperlink" Target="https://podminky.urs.cz/item/CS_URS_2022_02/060001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24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6" t="s">
        <v>27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29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26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31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6" t="s">
        <v>33</v>
      </c>
      <c r="AO17" s="22"/>
      <c r="AP17" s="22"/>
      <c r="AQ17" s="22"/>
      <c r="AR17" s="20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36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6" t="s">
        <v>38</v>
      </c>
      <c r="AO20" s="22"/>
      <c r="AP20" s="22"/>
      <c r="AQ20" s="22"/>
      <c r="AR20" s="20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4482663.4100000001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41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42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43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4482663.4100000001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941359.31999999995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5424022.7300000004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53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54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56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55</v>
      </c>
      <c r="AI60" s="36"/>
      <c r="AJ60" s="36"/>
      <c r="AK60" s="36"/>
      <c r="AL60" s="36"/>
      <c r="AM60" s="57" t="s">
        <v>56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57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58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55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56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55</v>
      </c>
      <c r="AI75" s="36"/>
      <c r="AJ75" s="36"/>
      <c r="AK75" s="36"/>
      <c r="AL75" s="36"/>
      <c r="AM75" s="57" t="s">
        <v>56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59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1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Výstavba nové příjezdové komunikace k objektu návštěvnického cetra Dobrošov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>k.ú. Dobrošov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23. 10. 2022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>Královehradecký kraj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30</v>
      </c>
      <c r="AJ89" s="34"/>
      <c r="AK89" s="34"/>
      <c r="AL89" s="34"/>
      <c r="AM89" s="73" t="str">
        <f>IF(E17="","",E17)</f>
        <v>Ing. Adam Beneš</v>
      </c>
      <c r="AN89" s="64"/>
      <c r="AO89" s="64"/>
      <c r="AP89" s="64"/>
      <c r="AQ89" s="34"/>
      <c r="AR89" s="38"/>
      <c r="AS89" s="74" t="s">
        <v>60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9" t="s">
        <v>28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35</v>
      </c>
      <c r="AJ90" s="34"/>
      <c r="AK90" s="34"/>
      <c r="AL90" s="34"/>
      <c r="AM90" s="73" t="str">
        <f>IF(E20="","",E20)</f>
        <v>TMI Building s.r.o.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61</v>
      </c>
      <c r="D92" s="87"/>
      <c r="E92" s="87"/>
      <c r="F92" s="87"/>
      <c r="G92" s="87"/>
      <c r="H92" s="88"/>
      <c r="I92" s="89" t="s">
        <v>62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63</v>
      </c>
      <c r="AH92" s="87"/>
      <c r="AI92" s="87"/>
      <c r="AJ92" s="87"/>
      <c r="AK92" s="87"/>
      <c r="AL92" s="87"/>
      <c r="AM92" s="87"/>
      <c r="AN92" s="89" t="s">
        <v>64</v>
      </c>
      <c r="AO92" s="87"/>
      <c r="AP92" s="91"/>
      <c r="AQ92" s="92" t="s">
        <v>65</v>
      </c>
      <c r="AR92" s="38"/>
      <c r="AS92" s="93" t="s">
        <v>66</v>
      </c>
      <c r="AT92" s="94" t="s">
        <v>67</v>
      </c>
      <c r="AU92" s="94" t="s">
        <v>68</v>
      </c>
      <c r="AV92" s="94" t="s">
        <v>69</v>
      </c>
      <c r="AW92" s="94" t="s">
        <v>70</v>
      </c>
      <c r="AX92" s="94" t="s">
        <v>71</v>
      </c>
      <c r="AY92" s="94" t="s">
        <v>72</v>
      </c>
      <c r="AZ92" s="94" t="s">
        <v>73</v>
      </c>
      <c r="BA92" s="94" t="s">
        <v>74</v>
      </c>
      <c r="BB92" s="94" t="s">
        <v>75</v>
      </c>
      <c r="BC92" s="94" t="s">
        <v>76</v>
      </c>
      <c r="BD92" s="95" t="s">
        <v>77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78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ROUND(SUM(AG95:AG96),2)</f>
        <v>4482663.4100000001</v>
      </c>
      <c r="AH94" s="102"/>
      <c r="AI94" s="102"/>
      <c r="AJ94" s="102"/>
      <c r="AK94" s="102"/>
      <c r="AL94" s="102"/>
      <c r="AM94" s="102"/>
      <c r="AN94" s="103">
        <f>SUM(AG94,AT94)</f>
        <v>5424022.7300000004</v>
      </c>
      <c r="AO94" s="103"/>
      <c r="AP94" s="103"/>
      <c r="AQ94" s="104" t="s">
        <v>1</v>
      </c>
      <c r="AR94" s="105"/>
      <c r="AS94" s="106">
        <f>ROUND(SUM(AS95:AS96),2)</f>
        <v>0</v>
      </c>
      <c r="AT94" s="107">
        <f>ROUND(SUM(AV94:AW94),2)</f>
        <v>941359.31999999995</v>
      </c>
      <c r="AU94" s="108">
        <f>ROUND(SUM(AU95:AU96),5)</f>
        <v>1045.73622</v>
      </c>
      <c r="AV94" s="107">
        <f>ROUND(AZ94*L29,2)</f>
        <v>941359.31999999995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ROUND(SUM(AZ95:AZ96),2)</f>
        <v>4482663.4100000001</v>
      </c>
      <c r="BA94" s="107">
        <f>ROUND(SUM(BA95:BA96),2)</f>
        <v>0</v>
      </c>
      <c r="BB94" s="107">
        <f>ROUND(SUM(BB95:BB96),2)</f>
        <v>0</v>
      </c>
      <c r="BC94" s="107">
        <f>ROUND(SUM(BC95:BC96),2)</f>
        <v>0</v>
      </c>
      <c r="BD94" s="109">
        <f>ROUND(SUM(BD95:BD96),2)</f>
        <v>0</v>
      </c>
      <c r="BE94" s="6"/>
      <c r="BS94" s="110" t="s">
        <v>79</v>
      </c>
      <c r="BT94" s="110" t="s">
        <v>80</v>
      </c>
      <c r="BU94" s="111" t="s">
        <v>81</v>
      </c>
      <c r="BV94" s="110" t="s">
        <v>82</v>
      </c>
      <c r="BW94" s="110" t="s">
        <v>5</v>
      </c>
      <c r="BX94" s="110" t="s">
        <v>83</v>
      </c>
      <c r="CL94" s="110" t="s">
        <v>1</v>
      </c>
    </row>
    <row r="95" s="7" customFormat="1" ht="16.5" customHeight="1">
      <c r="A95" s="112" t="s">
        <v>84</v>
      </c>
      <c r="B95" s="113"/>
      <c r="C95" s="114"/>
      <c r="D95" s="115" t="s">
        <v>85</v>
      </c>
      <c r="E95" s="115"/>
      <c r="F95" s="115"/>
      <c r="G95" s="115"/>
      <c r="H95" s="115"/>
      <c r="I95" s="116"/>
      <c r="J95" s="115" t="s">
        <v>86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'SO 100 - Komunikace'!J30</f>
        <v>3808809.4100000001</v>
      </c>
      <c r="AH95" s="116"/>
      <c r="AI95" s="116"/>
      <c r="AJ95" s="116"/>
      <c r="AK95" s="116"/>
      <c r="AL95" s="116"/>
      <c r="AM95" s="116"/>
      <c r="AN95" s="117">
        <f>SUM(AG95,AT95)</f>
        <v>4608659.3900000006</v>
      </c>
      <c r="AO95" s="116"/>
      <c r="AP95" s="116"/>
      <c r="AQ95" s="118" t="s">
        <v>87</v>
      </c>
      <c r="AR95" s="119"/>
      <c r="AS95" s="120">
        <v>0</v>
      </c>
      <c r="AT95" s="121">
        <f>ROUND(SUM(AV95:AW95),2)</f>
        <v>799849.97999999998</v>
      </c>
      <c r="AU95" s="122">
        <f>'SO 100 - Komunikace'!P126</f>
        <v>1045.7362149999999</v>
      </c>
      <c r="AV95" s="121">
        <f>'SO 100 - Komunikace'!J33</f>
        <v>799849.97999999998</v>
      </c>
      <c r="AW95" s="121">
        <f>'SO 100 - Komunikace'!J34</f>
        <v>0</v>
      </c>
      <c r="AX95" s="121">
        <f>'SO 100 - Komunikace'!J35</f>
        <v>0</v>
      </c>
      <c r="AY95" s="121">
        <f>'SO 100 - Komunikace'!J36</f>
        <v>0</v>
      </c>
      <c r="AZ95" s="121">
        <f>'SO 100 - Komunikace'!F33</f>
        <v>3808809.4100000001</v>
      </c>
      <c r="BA95" s="121">
        <f>'SO 100 - Komunikace'!F34</f>
        <v>0</v>
      </c>
      <c r="BB95" s="121">
        <f>'SO 100 - Komunikace'!F35</f>
        <v>0</v>
      </c>
      <c r="BC95" s="121">
        <f>'SO 100 - Komunikace'!F36</f>
        <v>0</v>
      </c>
      <c r="BD95" s="123">
        <f>'SO 100 - Komunikace'!F37</f>
        <v>0</v>
      </c>
      <c r="BE95" s="7"/>
      <c r="BT95" s="124" t="s">
        <v>13</v>
      </c>
      <c r="BV95" s="124" t="s">
        <v>82</v>
      </c>
      <c r="BW95" s="124" t="s">
        <v>88</v>
      </c>
      <c r="BX95" s="124" t="s">
        <v>5</v>
      </c>
      <c r="CL95" s="124" t="s">
        <v>1</v>
      </c>
      <c r="CM95" s="124" t="s">
        <v>89</v>
      </c>
    </row>
    <row r="96" s="7" customFormat="1" ht="16.5" customHeight="1">
      <c r="A96" s="112" t="s">
        <v>84</v>
      </c>
      <c r="B96" s="113"/>
      <c r="C96" s="114"/>
      <c r="D96" s="115" t="s">
        <v>90</v>
      </c>
      <c r="E96" s="115"/>
      <c r="F96" s="115"/>
      <c r="G96" s="115"/>
      <c r="H96" s="115"/>
      <c r="I96" s="116"/>
      <c r="J96" s="115" t="s">
        <v>91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'VRN - Vedlejší rozpočtové...'!J30</f>
        <v>673854</v>
      </c>
      <c r="AH96" s="116"/>
      <c r="AI96" s="116"/>
      <c r="AJ96" s="116"/>
      <c r="AK96" s="116"/>
      <c r="AL96" s="116"/>
      <c r="AM96" s="116"/>
      <c r="AN96" s="117">
        <f>SUM(AG96,AT96)</f>
        <v>815363.33999999997</v>
      </c>
      <c r="AO96" s="116"/>
      <c r="AP96" s="116"/>
      <c r="AQ96" s="118" t="s">
        <v>87</v>
      </c>
      <c r="AR96" s="119"/>
      <c r="AS96" s="125">
        <v>0</v>
      </c>
      <c r="AT96" s="126">
        <f>ROUND(SUM(AV96:AW96),2)</f>
        <v>141509.34</v>
      </c>
      <c r="AU96" s="127">
        <f>'VRN - Vedlejší rozpočtové...'!P122</f>
        <v>0</v>
      </c>
      <c r="AV96" s="126">
        <f>'VRN - Vedlejší rozpočtové...'!J33</f>
        <v>141509.34</v>
      </c>
      <c r="AW96" s="126">
        <f>'VRN - Vedlejší rozpočtové...'!J34</f>
        <v>0</v>
      </c>
      <c r="AX96" s="126">
        <f>'VRN - Vedlejší rozpočtové...'!J35</f>
        <v>0</v>
      </c>
      <c r="AY96" s="126">
        <f>'VRN - Vedlejší rozpočtové...'!J36</f>
        <v>0</v>
      </c>
      <c r="AZ96" s="126">
        <f>'VRN - Vedlejší rozpočtové...'!F33</f>
        <v>673854</v>
      </c>
      <c r="BA96" s="126">
        <f>'VRN - Vedlejší rozpočtové...'!F34</f>
        <v>0</v>
      </c>
      <c r="BB96" s="126">
        <f>'VRN - Vedlejší rozpočtové...'!F35</f>
        <v>0</v>
      </c>
      <c r="BC96" s="126">
        <f>'VRN - Vedlejší rozpočtové...'!F36</f>
        <v>0</v>
      </c>
      <c r="BD96" s="128">
        <f>'VRN - Vedlejší rozpočtové...'!F37</f>
        <v>0</v>
      </c>
      <c r="BE96" s="7"/>
      <c r="BT96" s="124" t="s">
        <v>13</v>
      </c>
      <c r="BV96" s="124" t="s">
        <v>82</v>
      </c>
      <c r="BW96" s="124" t="s">
        <v>92</v>
      </c>
      <c r="BX96" s="124" t="s">
        <v>5</v>
      </c>
      <c r="CL96" s="124" t="s">
        <v>1</v>
      </c>
      <c r="CM96" s="124" t="s">
        <v>89</v>
      </c>
    </row>
    <row r="9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="2" customFormat="1" ht="6.96" customHeight="1">
      <c r="A98" s="32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sheet="1" formatColumns="0" formatRows="0" objects="1" scenarios="1" spinCount="100000" saltValue="N4YBCq+T2ohGN0f8qRTY2p40EvW6Qn+UWTp4EQSqiwvRZFPAEjF80A4mrESQA2ehF7FydoAH4XvRWh8WJS5yZg==" hashValue="phv7Mt8MoeEyI4QKAuR901WHp26FWBLFG8GQMr22/iFeTf1hPQvQFo2msj0Nzv22g57UCDlk0Jx7FrJMxyONEg==" algorithmName="SHA-512" password="CC35"/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0 - Komunikace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129" t="s">
        <v>93</v>
      </c>
      <c r="BA2" s="129" t="s">
        <v>94</v>
      </c>
      <c r="BB2" s="129" t="s">
        <v>95</v>
      </c>
      <c r="BC2" s="129" t="s">
        <v>96</v>
      </c>
      <c r="BD2" s="12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0"/>
      <c r="AT3" s="17" t="s">
        <v>89</v>
      </c>
      <c r="AZ3" s="129" t="s">
        <v>97</v>
      </c>
      <c r="BA3" s="129" t="s">
        <v>98</v>
      </c>
      <c r="BB3" s="129" t="s">
        <v>95</v>
      </c>
      <c r="BC3" s="129" t="s">
        <v>99</v>
      </c>
      <c r="BD3" s="129" t="s">
        <v>89</v>
      </c>
    </row>
    <row r="4" s="1" customFormat="1" ht="24.96" customHeight="1">
      <c r="B4" s="20"/>
      <c r="D4" s="132" t="s">
        <v>100</v>
      </c>
      <c r="L4" s="20"/>
      <c r="M4" s="133" t="s">
        <v>10</v>
      </c>
      <c r="AT4" s="17" t="s">
        <v>4</v>
      </c>
      <c r="AZ4" s="129" t="s">
        <v>101</v>
      </c>
      <c r="BA4" s="129" t="s">
        <v>102</v>
      </c>
      <c r="BB4" s="129" t="s">
        <v>95</v>
      </c>
      <c r="BC4" s="129" t="s">
        <v>103</v>
      </c>
      <c r="BD4" s="129" t="s">
        <v>89</v>
      </c>
    </row>
    <row r="5" s="1" customFormat="1" ht="6.96" customHeight="1">
      <c r="B5" s="20"/>
      <c r="L5" s="20"/>
      <c r="AZ5" s="129" t="s">
        <v>104</v>
      </c>
      <c r="BA5" s="129" t="s">
        <v>105</v>
      </c>
      <c r="BB5" s="129" t="s">
        <v>95</v>
      </c>
      <c r="BC5" s="129" t="s">
        <v>106</v>
      </c>
      <c r="BD5" s="129" t="s">
        <v>89</v>
      </c>
    </row>
    <row r="6" s="1" customFormat="1" ht="12" customHeight="1">
      <c r="B6" s="20"/>
      <c r="D6" s="134" t="s">
        <v>14</v>
      </c>
      <c r="L6" s="20"/>
    </row>
    <row r="7" s="1" customFormat="1" ht="26.25" customHeight="1">
      <c r="B7" s="20"/>
      <c r="E7" s="135" t="str">
        <f>'Rekapitulace stavby'!K6</f>
        <v>Výstavba nové příjezdové komunikace k objektu návštěvnického cetra Dobrošov</v>
      </c>
      <c r="F7" s="134"/>
      <c r="G7" s="134"/>
      <c r="H7" s="134"/>
      <c r="L7" s="20"/>
    </row>
    <row r="8" s="2" customFormat="1" ht="12" customHeight="1">
      <c r="A8" s="32"/>
      <c r="B8" s="38"/>
      <c r="C8" s="32"/>
      <c r="D8" s="134" t="s">
        <v>107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108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16</v>
      </c>
      <c r="E11" s="32"/>
      <c r="F11" s="137" t="s">
        <v>1</v>
      </c>
      <c r="G11" s="32"/>
      <c r="H11" s="32"/>
      <c r="I11" s="134" t="s">
        <v>17</v>
      </c>
      <c r="J11" s="137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18</v>
      </c>
      <c r="E12" s="32"/>
      <c r="F12" s="137" t="s">
        <v>19</v>
      </c>
      <c r="G12" s="32"/>
      <c r="H12" s="32"/>
      <c r="I12" s="134" t="s">
        <v>20</v>
      </c>
      <c r="J12" s="138" t="str">
        <f>'Rekapitulace stavby'!AN8</f>
        <v>23. 10. 2022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22</v>
      </c>
      <c r="E14" s="32"/>
      <c r="F14" s="32"/>
      <c r="G14" s="32"/>
      <c r="H14" s="32"/>
      <c r="I14" s="134" t="s">
        <v>23</v>
      </c>
      <c r="J14" s="137" t="s">
        <v>24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">
        <v>25</v>
      </c>
      <c r="F15" s="32"/>
      <c r="G15" s="32"/>
      <c r="H15" s="32"/>
      <c r="I15" s="134" t="s">
        <v>26</v>
      </c>
      <c r="J15" s="137" t="s">
        <v>27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28</v>
      </c>
      <c r="E17" s="32"/>
      <c r="F17" s="32"/>
      <c r="G17" s="32"/>
      <c r="H17" s="32"/>
      <c r="I17" s="134" t="s">
        <v>23</v>
      </c>
      <c r="J17" s="137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7" t="str">
        <f>'Rekapitulace stavby'!E14</f>
        <v xml:space="preserve"> </v>
      </c>
      <c r="F18" s="137"/>
      <c r="G18" s="137"/>
      <c r="H18" s="137"/>
      <c r="I18" s="134" t="s">
        <v>26</v>
      </c>
      <c r="J18" s="137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30</v>
      </c>
      <c r="E20" s="32"/>
      <c r="F20" s="32"/>
      <c r="G20" s="32"/>
      <c r="H20" s="32"/>
      <c r="I20" s="134" t="s">
        <v>23</v>
      </c>
      <c r="J20" s="137" t="s">
        <v>31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">
        <v>32</v>
      </c>
      <c r="F21" s="32"/>
      <c r="G21" s="32"/>
      <c r="H21" s="32"/>
      <c r="I21" s="134" t="s">
        <v>26</v>
      </c>
      <c r="J21" s="137" t="s">
        <v>33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23</v>
      </c>
      <c r="J23" s="137" t="s">
        <v>36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">
        <v>37</v>
      </c>
      <c r="F24" s="32"/>
      <c r="G24" s="32"/>
      <c r="H24" s="32"/>
      <c r="I24" s="134" t="s">
        <v>26</v>
      </c>
      <c r="J24" s="137" t="s">
        <v>38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39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40</v>
      </c>
      <c r="E30" s="32"/>
      <c r="F30" s="32"/>
      <c r="G30" s="32"/>
      <c r="H30" s="32"/>
      <c r="I30" s="32"/>
      <c r="J30" s="145">
        <f>ROUND(J126, 2)</f>
        <v>3808809.4100000001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42</v>
      </c>
      <c r="G32" s="32"/>
      <c r="H32" s="32"/>
      <c r="I32" s="146" t="s">
        <v>41</v>
      </c>
      <c r="J32" s="146" t="s">
        <v>43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44</v>
      </c>
      <c r="E33" s="134" t="s">
        <v>45</v>
      </c>
      <c r="F33" s="148">
        <f>ROUND((SUM(BE126:BE536)),  2)</f>
        <v>3808809.4100000001</v>
      </c>
      <c r="G33" s="32"/>
      <c r="H33" s="32"/>
      <c r="I33" s="149">
        <v>0.20999999999999999</v>
      </c>
      <c r="J33" s="148">
        <f>ROUND(((SUM(BE126:BE536))*I33),  2)</f>
        <v>799849.97999999998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46</v>
      </c>
      <c r="F34" s="148">
        <f>ROUND((SUM(BF126:BF536)),  2)</f>
        <v>0</v>
      </c>
      <c r="G34" s="32"/>
      <c r="H34" s="32"/>
      <c r="I34" s="149">
        <v>0.14999999999999999</v>
      </c>
      <c r="J34" s="148">
        <f>ROUND(((SUM(BF126:BF536))*I34),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47</v>
      </c>
      <c r="F35" s="148">
        <f>ROUND((SUM(BG126:BG536)),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48</v>
      </c>
      <c r="F36" s="148">
        <f>ROUND((SUM(BH126:BH536)),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49</v>
      </c>
      <c r="F37" s="148">
        <f>ROUND((SUM(BI126:BI536)),  2)</f>
        <v>0</v>
      </c>
      <c r="G37" s="32"/>
      <c r="H37" s="32"/>
      <c r="I37" s="149">
        <v>0</v>
      </c>
      <c r="J37" s="148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4608659.3900000006</v>
      </c>
      <c r="K39" s="156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7" t="s">
        <v>53</v>
      </c>
      <c r="E50" s="158"/>
      <c r="F50" s="158"/>
      <c r="G50" s="157" t="s">
        <v>54</v>
      </c>
      <c r="H50" s="158"/>
      <c r="I50" s="158"/>
      <c r="J50" s="158"/>
      <c r="K50" s="158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9" t="s">
        <v>55</v>
      </c>
      <c r="E61" s="160"/>
      <c r="F61" s="161" t="s">
        <v>56</v>
      </c>
      <c r="G61" s="159" t="s">
        <v>55</v>
      </c>
      <c r="H61" s="160"/>
      <c r="I61" s="160"/>
      <c r="J61" s="162" t="s">
        <v>56</v>
      </c>
      <c r="K61" s="160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7" t="s">
        <v>57</v>
      </c>
      <c r="E65" s="163"/>
      <c r="F65" s="163"/>
      <c r="G65" s="157" t="s">
        <v>58</v>
      </c>
      <c r="H65" s="163"/>
      <c r="I65" s="163"/>
      <c r="J65" s="163"/>
      <c r="K65" s="163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9" t="s">
        <v>55</v>
      </c>
      <c r="E76" s="160"/>
      <c r="F76" s="161" t="s">
        <v>56</v>
      </c>
      <c r="G76" s="159" t="s">
        <v>55</v>
      </c>
      <c r="H76" s="160"/>
      <c r="I76" s="160"/>
      <c r="J76" s="162" t="s">
        <v>56</v>
      </c>
      <c r="K76" s="160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109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Výstavba nové příjezdové komunikace k objektu návštěvnického cetra Dobrošov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107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SO 100 - Komunikace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k.ú. Dobrošov</v>
      </c>
      <c r="G89" s="34"/>
      <c r="H89" s="34"/>
      <c r="I89" s="29" t="s">
        <v>20</v>
      </c>
      <c r="J89" s="72" t="str">
        <f>IF(J12="","",J12)</f>
        <v>23. 10. 2022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Královehradecký kraj</v>
      </c>
      <c r="G91" s="34"/>
      <c r="H91" s="34"/>
      <c r="I91" s="29" t="s">
        <v>30</v>
      </c>
      <c r="J91" s="30" t="str">
        <f>E21</f>
        <v>Ing. Adam Beneš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28</v>
      </c>
      <c r="D92" s="34"/>
      <c r="E92" s="34"/>
      <c r="F92" s="26" t="str">
        <f>IF(E18="","",E18)</f>
        <v xml:space="preserve"> </v>
      </c>
      <c r="G92" s="34"/>
      <c r="H92" s="34"/>
      <c r="I92" s="29" t="s">
        <v>35</v>
      </c>
      <c r="J92" s="30" t="str">
        <f>E24</f>
        <v>TMI Building s.r.o.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110</v>
      </c>
      <c r="D94" s="170"/>
      <c r="E94" s="170"/>
      <c r="F94" s="170"/>
      <c r="G94" s="170"/>
      <c r="H94" s="170"/>
      <c r="I94" s="170"/>
      <c r="J94" s="171" t="s">
        <v>111</v>
      </c>
      <c r="K94" s="170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112</v>
      </c>
      <c r="D96" s="34"/>
      <c r="E96" s="34"/>
      <c r="F96" s="34"/>
      <c r="G96" s="34"/>
      <c r="H96" s="34"/>
      <c r="I96" s="34"/>
      <c r="J96" s="103">
        <f>J126</f>
        <v>3808809.4100000001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113</v>
      </c>
    </row>
    <row r="97" s="9" customFormat="1" ht="24.96" customHeight="1">
      <c r="A97" s="9"/>
      <c r="B97" s="173"/>
      <c r="C97" s="174"/>
      <c r="D97" s="175" t="s">
        <v>114</v>
      </c>
      <c r="E97" s="176"/>
      <c r="F97" s="176"/>
      <c r="G97" s="176"/>
      <c r="H97" s="176"/>
      <c r="I97" s="176"/>
      <c r="J97" s="177">
        <f>J127</f>
        <v>3778290.9300000002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115</v>
      </c>
      <c r="E98" s="182"/>
      <c r="F98" s="182"/>
      <c r="G98" s="182"/>
      <c r="H98" s="182"/>
      <c r="I98" s="182"/>
      <c r="J98" s="183">
        <f>J128</f>
        <v>1077111.2199999997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116</v>
      </c>
      <c r="E99" s="182"/>
      <c r="F99" s="182"/>
      <c r="G99" s="182"/>
      <c r="H99" s="182"/>
      <c r="I99" s="182"/>
      <c r="J99" s="183">
        <f>J287</f>
        <v>149165.14000000001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117</v>
      </c>
      <c r="E100" s="182"/>
      <c r="F100" s="182"/>
      <c r="G100" s="182"/>
      <c r="H100" s="182"/>
      <c r="I100" s="182"/>
      <c r="J100" s="183">
        <f>J310</f>
        <v>1991589.2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118</v>
      </c>
      <c r="E101" s="182"/>
      <c r="F101" s="182"/>
      <c r="G101" s="182"/>
      <c r="H101" s="182"/>
      <c r="I101" s="182"/>
      <c r="J101" s="183">
        <f>J360</f>
        <v>210162.60000000001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119</v>
      </c>
      <c r="E102" s="182"/>
      <c r="F102" s="182"/>
      <c r="G102" s="182"/>
      <c r="H102" s="182"/>
      <c r="I102" s="182"/>
      <c r="J102" s="183">
        <f>J414</f>
        <v>331430.46999999997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120</v>
      </c>
      <c r="E103" s="182"/>
      <c r="F103" s="182"/>
      <c r="G103" s="182"/>
      <c r="H103" s="182"/>
      <c r="I103" s="182"/>
      <c r="J103" s="183">
        <f>J490</f>
        <v>15469.929999999999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121</v>
      </c>
      <c r="E104" s="182"/>
      <c r="F104" s="182"/>
      <c r="G104" s="182"/>
      <c r="H104" s="182"/>
      <c r="I104" s="182"/>
      <c r="J104" s="183">
        <f>J514</f>
        <v>3362.3700000000003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3"/>
      <c r="C105" s="174"/>
      <c r="D105" s="175" t="s">
        <v>122</v>
      </c>
      <c r="E105" s="176"/>
      <c r="F105" s="176"/>
      <c r="G105" s="176"/>
      <c r="H105" s="176"/>
      <c r="I105" s="176"/>
      <c r="J105" s="177">
        <f>J519</f>
        <v>30518.480000000003</v>
      </c>
      <c r="K105" s="174"/>
      <c r="L105" s="17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9"/>
      <c r="C106" s="180"/>
      <c r="D106" s="181" t="s">
        <v>123</v>
      </c>
      <c r="E106" s="182"/>
      <c r="F106" s="182"/>
      <c r="G106" s="182"/>
      <c r="H106" s="182"/>
      <c r="I106" s="182"/>
      <c r="J106" s="183">
        <f>J520</f>
        <v>30518.480000000003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="2" customFormat="1" ht="6.96" customHeight="1">
      <c r="A112" s="32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24.96" customHeight="1">
      <c r="A113" s="32"/>
      <c r="B113" s="33"/>
      <c r="C113" s="23" t="s">
        <v>124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14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26.25" customHeight="1">
      <c r="A116" s="32"/>
      <c r="B116" s="33"/>
      <c r="C116" s="34"/>
      <c r="D116" s="34"/>
      <c r="E116" s="168" t="str">
        <f>E7</f>
        <v>Výstavba nové příjezdové komunikace k objektu návštěvnického cetra Dobrošov</v>
      </c>
      <c r="F116" s="29"/>
      <c r="G116" s="29"/>
      <c r="H116" s="29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107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6.5" customHeight="1">
      <c r="A118" s="32"/>
      <c r="B118" s="33"/>
      <c r="C118" s="34"/>
      <c r="D118" s="34"/>
      <c r="E118" s="69" t="str">
        <f>E9</f>
        <v>SO 100 - Komunikace</v>
      </c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6.96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2" customHeight="1">
      <c r="A120" s="32"/>
      <c r="B120" s="33"/>
      <c r="C120" s="29" t="s">
        <v>18</v>
      </c>
      <c r="D120" s="34"/>
      <c r="E120" s="34"/>
      <c r="F120" s="26" t="str">
        <f>F12</f>
        <v>k.ú. Dobrošov</v>
      </c>
      <c r="G120" s="34"/>
      <c r="H120" s="34"/>
      <c r="I120" s="29" t="s">
        <v>20</v>
      </c>
      <c r="J120" s="72" t="str">
        <f>IF(J12="","",J12)</f>
        <v>23. 10. 2022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6.96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5.15" customHeight="1">
      <c r="A122" s="32"/>
      <c r="B122" s="33"/>
      <c r="C122" s="29" t="s">
        <v>22</v>
      </c>
      <c r="D122" s="34"/>
      <c r="E122" s="34"/>
      <c r="F122" s="26" t="str">
        <f>E15</f>
        <v>Královehradecký kraj</v>
      </c>
      <c r="G122" s="34"/>
      <c r="H122" s="34"/>
      <c r="I122" s="29" t="s">
        <v>30</v>
      </c>
      <c r="J122" s="30" t="str">
        <f>E21</f>
        <v>Ing. Adam Beneš</v>
      </c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5.15" customHeight="1">
      <c r="A123" s="32"/>
      <c r="B123" s="33"/>
      <c r="C123" s="29" t="s">
        <v>28</v>
      </c>
      <c r="D123" s="34"/>
      <c r="E123" s="34"/>
      <c r="F123" s="26" t="str">
        <f>IF(E18="","",E18)</f>
        <v xml:space="preserve"> </v>
      </c>
      <c r="G123" s="34"/>
      <c r="H123" s="34"/>
      <c r="I123" s="29" t="s">
        <v>35</v>
      </c>
      <c r="J123" s="30" t="str">
        <f>E24</f>
        <v>TMI Building s.r.o.</v>
      </c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0.32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11" customFormat="1" ht="29.28" customHeight="1">
      <c r="A125" s="185"/>
      <c r="B125" s="186"/>
      <c r="C125" s="187" t="s">
        <v>125</v>
      </c>
      <c r="D125" s="188" t="s">
        <v>65</v>
      </c>
      <c r="E125" s="188" t="s">
        <v>61</v>
      </c>
      <c r="F125" s="188" t="s">
        <v>62</v>
      </c>
      <c r="G125" s="188" t="s">
        <v>126</v>
      </c>
      <c r="H125" s="188" t="s">
        <v>127</v>
      </c>
      <c r="I125" s="188" t="s">
        <v>128</v>
      </c>
      <c r="J125" s="188" t="s">
        <v>111</v>
      </c>
      <c r="K125" s="189" t="s">
        <v>129</v>
      </c>
      <c r="L125" s="190"/>
      <c r="M125" s="93" t="s">
        <v>1</v>
      </c>
      <c r="N125" s="94" t="s">
        <v>44</v>
      </c>
      <c r="O125" s="94" t="s">
        <v>130</v>
      </c>
      <c r="P125" s="94" t="s">
        <v>131</v>
      </c>
      <c r="Q125" s="94" t="s">
        <v>132</v>
      </c>
      <c r="R125" s="94" t="s">
        <v>133</v>
      </c>
      <c r="S125" s="94" t="s">
        <v>134</v>
      </c>
      <c r="T125" s="95" t="s">
        <v>135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2"/>
      <c r="B126" s="33"/>
      <c r="C126" s="100" t="s">
        <v>136</v>
      </c>
      <c r="D126" s="34"/>
      <c r="E126" s="34"/>
      <c r="F126" s="34"/>
      <c r="G126" s="34"/>
      <c r="H126" s="34"/>
      <c r="I126" s="34"/>
      <c r="J126" s="191">
        <f>BK126</f>
        <v>3808809.4100000001</v>
      </c>
      <c r="K126" s="34"/>
      <c r="L126" s="38"/>
      <c r="M126" s="96"/>
      <c r="N126" s="192"/>
      <c r="O126" s="97"/>
      <c r="P126" s="193">
        <f>P127+P519</f>
        <v>1045.7362149999999</v>
      </c>
      <c r="Q126" s="97"/>
      <c r="R126" s="193">
        <f>R127+R519</f>
        <v>39.107439419999992</v>
      </c>
      <c r="S126" s="97"/>
      <c r="T126" s="194">
        <f>T127+T519</f>
        <v>13.564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79</v>
      </c>
      <c r="AU126" s="17" t="s">
        <v>113</v>
      </c>
      <c r="BK126" s="195">
        <f>BK127+BK519</f>
        <v>3808809.4100000001</v>
      </c>
    </row>
    <row r="127" s="12" customFormat="1" ht="25.92" customHeight="1">
      <c r="A127" s="12"/>
      <c r="B127" s="196"/>
      <c r="C127" s="197"/>
      <c r="D127" s="198" t="s">
        <v>79</v>
      </c>
      <c r="E127" s="199" t="s">
        <v>137</v>
      </c>
      <c r="F127" s="199" t="s">
        <v>138</v>
      </c>
      <c r="G127" s="197"/>
      <c r="H127" s="197"/>
      <c r="I127" s="197"/>
      <c r="J127" s="200">
        <f>BK127</f>
        <v>3778290.9300000002</v>
      </c>
      <c r="K127" s="197"/>
      <c r="L127" s="201"/>
      <c r="M127" s="202"/>
      <c r="N127" s="203"/>
      <c r="O127" s="203"/>
      <c r="P127" s="204">
        <f>P128+P287+P310+P360+P414+P490+P514</f>
        <v>1041.5719589999999</v>
      </c>
      <c r="Q127" s="203"/>
      <c r="R127" s="204">
        <f>R128+R287+R310+R360+R414+R490+R514</f>
        <v>38.663296419999995</v>
      </c>
      <c r="S127" s="203"/>
      <c r="T127" s="205">
        <f>T128+T287+T310+T360+T414+T490+T514</f>
        <v>13.564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13</v>
      </c>
      <c r="AT127" s="207" t="s">
        <v>79</v>
      </c>
      <c r="AU127" s="207" t="s">
        <v>80</v>
      </c>
      <c r="AY127" s="206" t="s">
        <v>139</v>
      </c>
      <c r="BK127" s="208">
        <f>BK128+BK287+BK310+BK360+BK414+BK490+BK514</f>
        <v>3778290.9300000002</v>
      </c>
    </row>
    <row r="128" s="12" customFormat="1" ht="22.8" customHeight="1">
      <c r="A128" s="12"/>
      <c r="B128" s="196"/>
      <c r="C128" s="197"/>
      <c r="D128" s="198" t="s">
        <v>79</v>
      </c>
      <c r="E128" s="209" t="s">
        <v>13</v>
      </c>
      <c r="F128" s="209" t="s">
        <v>140</v>
      </c>
      <c r="G128" s="197"/>
      <c r="H128" s="197"/>
      <c r="I128" s="197"/>
      <c r="J128" s="210">
        <f>BK128</f>
        <v>1077111.2199999997</v>
      </c>
      <c r="K128" s="197"/>
      <c r="L128" s="201"/>
      <c r="M128" s="202"/>
      <c r="N128" s="203"/>
      <c r="O128" s="203"/>
      <c r="P128" s="204">
        <f>SUM(P129:P286)</f>
        <v>559.10682500000007</v>
      </c>
      <c r="Q128" s="203"/>
      <c r="R128" s="204">
        <f>SUM(R129:R286)</f>
        <v>0.01354</v>
      </c>
      <c r="S128" s="203"/>
      <c r="T128" s="205">
        <f>SUM(T129:T286)</f>
        <v>11.84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13</v>
      </c>
      <c r="AT128" s="207" t="s">
        <v>79</v>
      </c>
      <c r="AU128" s="207" t="s">
        <v>13</v>
      </c>
      <c r="AY128" s="206" t="s">
        <v>139</v>
      </c>
      <c r="BK128" s="208">
        <f>SUM(BK129:BK286)</f>
        <v>1077111.2199999997</v>
      </c>
    </row>
    <row r="129" s="2" customFormat="1" ht="24.15" customHeight="1">
      <c r="A129" s="32"/>
      <c r="B129" s="33"/>
      <c r="C129" s="211" t="s">
        <v>13</v>
      </c>
      <c r="D129" s="211" t="s">
        <v>141</v>
      </c>
      <c r="E129" s="212" t="s">
        <v>142</v>
      </c>
      <c r="F129" s="213" t="s">
        <v>143</v>
      </c>
      <c r="G129" s="214" t="s">
        <v>144</v>
      </c>
      <c r="H129" s="215">
        <v>3</v>
      </c>
      <c r="I129" s="216">
        <v>195</v>
      </c>
      <c r="J129" s="216">
        <f>ROUND(I129*H129,2)</f>
        <v>585</v>
      </c>
      <c r="K129" s="213" t="s">
        <v>145</v>
      </c>
      <c r="L129" s="38"/>
      <c r="M129" s="217" t="s">
        <v>1</v>
      </c>
      <c r="N129" s="218" t="s">
        <v>45</v>
      </c>
      <c r="O129" s="219">
        <v>0.48999999999999999</v>
      </c>
      <c r="P129" s="219">
        <f>O129*H129</f>
        <v>1.47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1" t="s">
        <v>146</v>
      </c>
      <c r="AT129" s="221" t="s">
        <v>141</v>
      </c>
      <c r="AU129" s="221" t="s">
        <v>89</v>
      </c>
      <c r="AY129" s="17" t="s">
        <v>139</v>
      </c>
      <c r="BE129" s="222">
        <f>IF(N129="základní",J129,0)</f>
        <v>585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13</v>
      </c>
      <c r="BK129" s="222">
        <f>ROUND(I129*H129,2)</f>
        <v>585</v>
      </c>
      <c r="BL129" s="17" t="s">
        <v>146</v>
      </c>
      <c r="BM129" s="221" t="s">
        <v>147</v>
      </c>
    </row>
    <row r="130" s="2" customFormat="1">
      <c r="A130" s="32"/>
      <c r="B130" s="33"/>
      <c r="C130" s="34"/>
      <c r="D130" s="223" t="s">
        <v>148</v>
      </c>
      <c r="E130" s="34"/>
      <c r="F130" s="224" t="s">
        <v>149</v>
      </c>
      <c r="G130" s="34"/>
      <c r="H130" s="34"/>
      <c r="I130" s="34"/>
      <c r="J130" s="34"/>
      <c r="K130" s="34"/>
      <c r="L130" s="38"/>
      <c r="M130" s="225"/>
      <c r="N130" s="226"/>
      <c r="O130" s="84"/>
      <c r="P130" s="84"/>
      <c r="Q130" s="84"/>
      <c r="R130" s="84"/>
      <c r="S130" s="84"/>
      <c r="T130" s="85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148</v>
      </c>
      <c r="AU130" s="17" t="s">
        <v>89</v>
      </c>
    </row>
    <row r="131" s="13" customFormat="1">
      <c r="A131" s="13"/>
      <c r="B131" s="227"/>
      <c r="C131" s="228"/>
      <c r="D131" s="229" t="s">
        <v>150</v>
      </c>
      <c r="E131" s="230" t="s">
        <v>1</v>
      </c>
      <c r="F131" s="231" t="s">
        <v>151</v>
      </c>
      <c r="G131" s="228"/>
      <c r="H131" s="232">
        <v>3</v>
      </c>
      <c r="I131" s="228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150</v>
      </c>
      <c r="AU131" s="237" t="s">
        <v>89</v>
      </c>
      <c r="AV131" s="13" t="s">
        <v>89</v>
      </c>
      <c r="AW131" s="13" t="s">
        <v>34</v>
      </c>
      <c r="AX131" s="13" t="s">
        <v>80</v>
      </c>
      <c r="AY131" s="237" t="s">
        <v>139</v>
      </c>
    </row>
    <row r="132" s="14" customFormat="1">
      <c r="A132" s="14"/>
      <c r="B132" s="238"/>
      <c r="C132" s="239"/>
      <c r="D132" s="229" t="s">
        <v>150</v>
      </c>
      <c r="E132" s="240" t="s">
        <v>1</v>
      </c>
      <c r="F132" s="241" t="s">
        <v>152</v>
      </c>
      <c r="G132" s="239"/>
      <c r="H132" s="242">
        <v>3</v>
      </c>
      <c r="I132" s="239"/>
      <c r="J132" s="239"/>
      <c r="K132" s="239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150</v>
      </c>
      <c r="AU132" s="247" t="s">
        <v>89</v>
      </c>
      <c r="AV132" s="14" t="s">
        <v>146</v>
      </c>
      <c r="AW132" s="14" t="s">
        <v>34</v>
      </c>
      <c r="AX132" s="14" t="s">
        <v>13</v>
      </c>
      <c r="AY132" s="247" t="s">
        <v>139</v>
      </c>
    </row>
    <row r="133" s="2" customFormat="1" ht="24.15" customHeight="1">
      <c r="A133" s="32"/>
      <c r="B133" s="33"/>
      <c r="C133" s="211" t="s">
        <v>89</v>
      </c>
      <c r="D133" s="211" t="s">
        <v>141</v>
      </c>
      <c r="E133" s="212" t="s">
        <v>153</v>
      </c>
      <c r="F133" s="213" t="s">
        <v>154</v>
      </c>
      <c r="G133" s="214" t="s">
        <v>144</v>
      </c>
      <c r="H133" s="215">
        <v>4</v>
      </c>
      <c r="I133" s="216">
        <v>350</v>
      </c>
      <c r="J133" s="216">
        <f>ROUND(I133*H133,2)</f>
        <v>1400</v>
      </c>
      <c r="K133" s="213" t="s">
        <v>145</v>
      </c>
      <c r="L133" s="38"/>
      <c r="M133" s="217" t="s">
        <v>1</v>
      </c>
      <c r="N133" s="218" t="s">
        <v>45</v>
      </c>
      <c r="O133" s="219">
        <v>0.88</v>
      </c>
      <c r="P133" s="219">
        <f>O133*H133</f>
        <v>3.52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1" t="s">
        <v>146</v>
      </c>
      <c r="AT133" s="221" t="s">
        <v>141</v>
      </c>
      <c r="AU133" s="221" t="s">
        <v>89</v>
      </c>
      <c r="AY133" s="17" t="s">
        <v>139</v>
      </c>
      <c r="BE133" s="222">
        <f>IF(N133="základní",J133,0)</f>
        <v>1400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13</v>
      </c>
      <c r="BK133" s="222">
        <f>ROUND(I133*H133,2)</f>
        <v>1400</v>
      </c>
      <c r="BL133" s="17" t="s">
        <v>146</v>
      </c>
      <c r="BM133" s="221" t="s">
        <v>155</v>
      </c>
    </row>
    <row r="134" s="2" customFormat="1">
      <c r="A134" s="32"/>
      <c r="B134" s="33"/>
      <c r="C134" s="34"/>
      <c r="D134" s="223" t="s">
        <v>148</v>
      </c>
      <c r="E134" s="34"/>
      <c r="F134" s="224" t="s">
        <v>156</v>
      </c>
      <c r="G134" s="34"/>
      <c r="H134" s="34"/>
      <c r="I134" s="34"/>
      <c r="J134" s="34"/>
      <c r="K134" s="34"/>
      <c r="L134" s="38"/>
      <c r="M134" s="225"/>
      <c r="N134" s="226"/>
      <c r="O134" s="84"/>
      <c r="P134" s="84"/>
      <c r="Q134" s="84"/>
      <c r="R134" s="84"/>
      <c r="S134" s="84"/>
      <c r="T134" s="85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148</v>
      </c>
      <c r="AU134" s="17" t="s">
        <v>89</v>
      </c>
    </row>
    <row r="135" s="13" customFormat="1">
      <c r="A135" s="13"/>
      <c r="B135" s="227"/>
      <c r="C135" s="228"/>
      <c r="D135" s="229" t="s">
        <v>150</v>
      </c>
      <c r="E135" s="230" t="s">
        <v>1</v>
      </c>
      <c r="F135" s="231" t="s">
        <v>157</v>
      </c>
      <c r="G135" s="228"/>
      <c r="H135" s="232">
        <v>4</v>
      </c>
      <c r="I135" s="228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150</v>
      </c>
      <c r="AU135" s="237" t="s">
        <v>89</v>
      </c>
      <c r="AV135" s="13" t="s">
        <v>89</v>
      </c>
      <c r="AW135" s="13" t="s">
        <v>34</v>
      </c>
      <c r="AX135" s="13" t="s">
        <v>80</v>
      </c>
      <c r="AY135" s="237" t="s">
        <v>139</v>
      </c>
    </row>
    <row r="136" s="14" customFormat="1">
      <c r="A136" s="14"/>
      <c r="B136" s="238"/>
      <c r="C136" s="239"/>
      <c r="D136" s="229" t="s">
        <v>150</v>
      </c>
      <c r="E136" s="240" t="s">
        <v>1</v>
      </c>
      <c r="F136" s="241" t="s">
        <v>152</v>
      </c>
      <c r="G136" s="239"/>
      <c r="H136" s="242">
        <v>4</v>
      </c>
      <c r="I136" s="239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150</v>
      </c>
      <c r="AU136" s="247" t="s">
        <v>89</v>
      </c>
      <c r="AV136" s="14" t="s">
        <v>146</v>
      </c>
      <c r="AW136" s="14" t="s">
        <v>34</v>
      </c>
      <c r="AX136" s="14" t="s">
        <v>13</v>
      </c>
      <c r="AY136" s="247" t="s">
        <v>139</v>
      </c>
    </row>
    <row r="137" s="2" customFormat="1" ht="24.15" customHeight="1">
      <c r="A137" s="32"/>
      <c r="B137" s="33"/>
      <c r="C137" s="211" t="s">
        <v>158</v>
      </c>
      <c r="D137" s="211" t="s">
        <v>141</v>
      </c>
      <c r="E137" s="212" t="s">
        <v>159</v>
      </c>
      <c r="F137" s="213" t="s">
        <v>160</v>
      </c>
      <c r="G137" s="214" t="s">
        <v>144</v>
      </c>
      <c r="H137" s="215">
        <v>1</v>
      </c>
      <c r="I137" s="216">
        <v>350</v>
      </c>
      <c r="J137" s="216">
        <f>ROUND(I137*H137,2)</f>
        <v>350</v>
      </c>
      <c r="K137" s="213" t="s">
        <v>145</v>
      </c>
      <c r="L137" s="38"/>
      <c r="M137" s="217" t="s">
        <v>1</v>
      </c>
      <c r="N137" s="218" t="s">
        <v>45</v>
      </c>
      <c r="O137" s="219">
        <v>0.88</v>
      </c>
      <c r="P137" s="219">
        <f>O137*H137</f>
        <v>0.88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1" t="s">
        <v>146</v>
      </c>
      <c r="AT137" s="221" t="s">
        <v>141</v>
      </c>
      <c r="AU137" s="221" t="s">
        <v>89</v>
      </c>
      <c r="AY137" s="17" t="s">
        <v>139</v>
      </c>
      <c r="BE137" s="222">
        <f>IF(N137="základní",J137,0)</f>
        <v>350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13</v>
      </c>
      <c r="BK137" s="222">
        <f>ROUND(I137*H137,2)</f>
        <v>350</v>
      </c>
      <c r="BL137" s="17" t="s">
        <v>146</v>
      </c>
      <c r="BM137" s="221" t="s">
        <v>161</v>
      </c>
    </row>
    <row r="138" s="2" customFormat="1">
      <c r="A138" s="32"/>
      <c r="B138" s="33"/>
      <c r="C138" s="34"/>
      <c r="D138" s="223" t="s">
        <v>148</v>
      </c>
      <c r="E138" s="34"/>
      <c r="F138" s="224" t="s">
        <v>162</v>
      </c>
      <c r="G138" s="34"/>
      <c r="H138" s="34"/>
      <c r="I138" s="34"/>
      <c r="J138" s="34"/>
      <c r="K138" s="34"/>
      <c r="L138" s="38"/>
      <c r="M138" s="225"/>
      <c r="N138" s="226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148</v>
      </c>
      <c r="AU138" s="17" t="s">
        <v>89</v>
      </c>
    </row>
    <row r="139" s="13" customFormat="1">
      <c r="A139" s="13"/>
      <c r="B139" s="227"/>
      <c r="C139" s="228"/>
      <c r="D139" s="229" t="s">
        <v>150</v>
      </c>
      <c r="E139" s="230" t="s">
        <v>1</v>
      </c>
      <c r="F139" s="231" t="s">
        <v>163</v>
      </c>
      <c r="G139" s="228"/>
      <c r="H139" s="232">
        <v>1</v>
      </c>
      <c r="I139" s="228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150</v>
      </c>
      <c r="AU139" s="237" t="s">
        <v>89</v>
      </c>
      <c r="AV139" s="13" t="s">
        <v>89</v>
      </c>
      <c r="AW139" s="13" t="s">
        <v>34</v>
      </c>
      <c r="AX139" s="13" t="s">
        <v>80</v>
      </c>
      <c r="AY139" s="237" t="s">
        <v>139</v>
      </c>
    </row>
    <row r="140" s="14" customFormat="1">
      <c r="A140" s="14"/>
      <c r="B140" s="238"/>
      <c r="C140" s="239"/>
      <c r="D140" s="229" t="s">
        <v>150</v>
      </c>
      <c r="E140" s="240" t="s">
        <v>1</v>
      </c>
      <c r="F140" s="241" t="s">
        <v>152</v>
      </c>
      <c r="G140" s="239"/>
      <c r="H140" s="242">
        <v>1</v>
      </c>
      <c r="I140" s="239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150</v>
      </c>
      <c r="AU140" s="247" t="s">
        <v>89</v>
      </c>
      <c r="AV140" s="14" t="s">
        <v>146</v>
      </c>
      <c r="AW140" s="14" t="s">
        <v>34</v>
      </c>
      <c r="AX140" s="14" t="s">
        <v>13</v>
      </c>
      <c r="AY140" s="247" t="s">
        <v>139</v>
      </c>
    </row>
    <row r="141" s="2" customFormat="1" ht="24.15" customHeight="1">
      <c r="A141" s="32"/>
      <c r="B141" s="33"/>
      <c r="C141" s="211" t="s">
        <v>146</v>
      </c>
      <c r="D141" s="211" t="s">
        <v>141</v>
      </c>
      <c r="E141" s="212" t="s">
        <v>164</v>
      </c>
      <c r="F141" s="213" t="s">
        <v>165</v>
      </c>
      <c r="G141" s="214" t="s">
        <v>144</v>
      </c>
      <c r="H141" s="215">
        <v>3</v>
      </c>
      <c r="I141" s="216">
        <v>462</v>
      </c>
      <c r="J141" s="216">
        <f>ROUND(I141*H141,2)</f>
        <v>1386</v>
      </c>
      <c r="K141" s="213" t="s">
        <v>145</v>
      </c>
      <c r="L141" s="38"/>
      <c r="M141" s="217" t="s">
        <v>1</v>
      </c>
      <c r="N141" s="218" t="s">
        <v>45</v>
      </c>
      <c r="O141" s="219">
        <v>0.27000000000000002</v>
      </c>
      <c r="P141" s="219">
        <f>O141*H141</f>
        <v>0.81000000000000005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1" t="s">
        <v>146</v>
      </c>
      <c r="AT141" s="221" t="s">
        <v>141</v>
      </c>
      <c r="AU141" s="221" t="s">
        <v>89</v>
      </c>
      <c r="AY141" s="17" t="s">
        <v>139</v>
      </c>
      <c r="BE141" s="222">
        <f>IF(N141="základní",J141,0)</f>
        <v>1386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13</v>
      </c>
      <c r="BK141" s="222">
        <f>ROUND(I141*H141,2)</f>
        <v>1386</v>
      </c>
      <c r="BL141" s="17" t="s">
        <v>146</v>
      </c>
      <c r="BM141" s="221" t="s">
        <v>166</v>
      </c>
    </row>
    <row r="142" s="2" customFormat="1">
      <c r="A142" s="32"/>
      <c r="B142" s="33"/>
      <c r="C142" s="34"/>
      <c r="D142" s="223" t="s">
        <v>148</v>
      </c>
      <c r="E142" s="34"/>
      <c r="F142" s="224" t="s">
        <v>167</v>
      </c>
      <c r="G142" s="34"/>
      <c r="H142" s="34"/>
      <c r="I142" s="34"/>
      <c r="J142" s="34"/>
      <c r="K142" s="34"/>
      <c r="L142" s="38"/>
      <c r="M142" s="225"/>
      <c r="N142" s="226"/>
      <c r="O142" s="84"/>
      <c r="P142" s="84"/>
      <c r="Q142" s="84"/>
      <c r="R142" s="84"/>
      <c r="S142" s="84"/>
      <c r="T142" s="85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148</v>
      </c>
      <c r="AU142" s="17" t="s">
        <v>89</v>
      </c>
    </row>
    <row r="143" s="13" customFormat="1">
      <c r="A143" s="13"/>
      <c r="B143" s="227"/>
      <c r="C143" s="228"/>
      <c r="D143" s="229" t="s">
        <v>150</v>
      </c>
      <c r="E143" s="230" t="s">
        <v>1</v>
      </c>
      <c r="F143" s="231" t="s">
        <v>151</v>
      </c>
      <c r="G143" s="228"/>
      <c r="H143" s="232">
        <v>3</v>
      </c>
      <c r="I143" s="228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150</v>
      </c>
      <c r="AU143" s="237" t="s">
        <v>89</v>
      </c>
      <c r="AV143" s="13" t="s">
        <v>89</v>
      </c>
      <c r="AW143" s="13" t="s">
        <v>34</v>
      </c>
      <c r="AX143" s="13" t="s">
        <v>80</v>
      </c>
      <c r="AY143" s="237" t="s">
        <v>139</v>
      </c>
    </row>
    <row r="144" s="14" customFormat="1">
      <c r="A144" s="14"/>
      <c r="B144" s="238"/>
      <c r="C144" s="239"/>
      <c r="D144" s="229" t="s">
        <v>150</v>
      </c>
      <c r="E144" s="240" t="s">
        <v>1</v>
      </c>
      <c r="F144" s="241" t="s">
        <v>152</v>
      </c>
      <c r="G144" s="239"/>
      <c r="H144" s="242">
        <v>3</v>
      </c>
      <c r="I144" s="239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150</v>
      </c>
      <c r="AU144" s="247" t="s">
        <v>89</v>
      </c>
      <c r="AV144" s="14" t="s">
        <v>146</v>
      </c>
      <c r="AW144" s="14" t="s">
        <v>34</v>
      </c>
      <c r="AX144" s="14" t="s">
        <v>13</v>
      </c>
      <c r="AY144" s="247" t="s">
        <v>139</v>
      </c>
    </row>
    <row r="145" s="2" customFormat="1" ht="24.15" customHeight="1">
      <c r="A145" s="32"/>
      <c r="B145" s="33"/>
      <c r="C145" s="211" t="s">
        <v>168</v>
      </c>
      <c r="D145" s="211" t="s">
        <v>141</v>
      </c>
      <c r="E145" s="212" t="s">
        <v>169</v>
      </c>
      <c r="F145" s="213" t="s">
        <v>170</v>
      </c>
      <c r="G145" s="214" t="s">
        <v>144</v>
      </c>
      <c r="H145" s="215">
        <v>4</v>
      </c>
      <c r="I145" s="216">
        <v>679</v>
      </c>
      <c r="J145" s="216">
        <f>ROUND(I145*H145,2)</f>
        <v>2716</v>
      </c>
      <c r="K145" s="213" t="s">
        <v>145</v>
      </c>
      <c r="L145" s="38"/>
      <c r="M145" s="217" t="s">
        <v>1</v>
      </c>
      <c r="N145" s="218" t="s">
        <v>45</v>
      </c>
      <c r="O145" s="219">
        <v>0.39000000000000001</v>
      </c>
      <c r="P145" s="219">
        <f>O145*H145</f>
        <v>1.5600000000000001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1" t="s">
        <v>146</v>
      </c>
      <c r="AT145" s="221" t="s">
        <v>141</v>
      </c>
      <c r="AU145" s="221" t="s">
        <v>89</v>
      </c>
      <c r="AY145" s="17" t="s">
        <v>139</v>
      </c>
      <c r="BE145" s="222">
        <f>IF(N145="základní",J145,0)</f>
        <v>2716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13</v>
      </c>
      <c r="BK145" s="222">
        <f>ROUND(I145*H145,2)</f>
        <v>2716</v>
      </c>
      <c r="BL145" s="17" t="s">
        <v>146</v>
      </c>
      <c r="BM145" s="221" t="s">
        <v>171</v>
      </c>
    </row>
    <row r="146" s="2" customFormat="1">
      <c r="A146" s="32"/>
      <c r="B146" s="33"/>
      <c r="C146" s="34"/>
      <c r="D146" s="223" t="s">
        <v>148</v>
      </c>
      <c r="E146" s="34"/>
      <c r="F146" s="224" t="s">
        <v>172</v>
      </c>
      <c r="G146" s="34"/>
      <c r="H146" s="34"/>
      <c r="I146" s="34"/>
      <c r="J146" s="34"/>
      <c r="K146" s="34"/>
      <c r="L146" s="38"/>
      <c r="M146" s="225"/>
      <c r="N146" s="226"/>
      <c r="O146" s="84"/>
      <c r="P146" s="84"/>
      <c r="Q146" s="84"/>
      <c r="R146" s="84"/>
      <c r="S146" s="84"/>
      <c r="T146" s="85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148</v>
      </c>
      <c r="AU146" s="17" t="s">
        <v>89</v>
      </c>
    </row>
    <row r="147" s="13" customFormat="1">
      <c r="A147" s="13"/>
      <c r="B147" s="227"/>
      <c r="C147" s="228"/>
      <c r="D147" s="229" t="s">
        <v>150</v>
      </c>
      <c r="E147" s="230" t="s">
        <v>1</v>
      </c>
      <c r="F147" s="231" t="s">
        <v>157</v>
      </c>
      <c r="G147" s="228"/>
      <c r="H147" s="232">
        <v>4</v>
      </c>
      <c r="I147" s="228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150</v>
      </c>
      <c r="AU147" s="237" t="s">
        <v>89</v>
      </c>
      <c r="AV147" s="13" t="s">
        <v>89</v>
      </c>
      <c r="AW147" s="13" t="s">
        <v>34</v>
      </c>
      <c r="AX147" s="13" t="s">
        <v>80</v>
      </c>
      <c r="AY147" s="237" t="s">
        <v>139</v>
      </c>
    </row>
    <row r="148" s="14" customFormat="1">
      <c r="A148" s="14"/>
      <c r="B148" s="238"/>
      <c r="C148" s="239"/>
      <c r="D148" s="229" t="s">
        <v>150</v>
      </c>
      <c r="E148" s="240" t="s">
        <v>1</v>
      </c>
      <c r="F148" s="241" t="s">
        <v>152</v>
      </c>
      <c r="G148" s="239"/>
      <c r="H148" s="242">
        <v>4</v>
      </c>
      <c r="I148" s="239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150</v>
      </c>
      <c r="AU148" s="247" t="s">
        <v>89</v>
      </c>
      <c r="AV148" s="14" t="s">
        <v>146</v>
      </c>
      <c r="AW148" s="14" t="s">
        <v>34</v>
      </c>
      <c r="AX148" s="14" t="s">
        <v>13</v>
      </c>
      <c r="AY148" s="247" t="s">
        <v>139</v>
      </c>
    </row>
    <row r="149" s="2" customFormat="1" ht="24.15" customHeight="1">
      <c r="A149" s="32"/>
      <c r="B149" s="33"/>
      <c r="C149" s="211" t="s">
        <v>173</v>
      </c>
      <c r="D149" s="211" t="s">
        <v>141</v>
      </c>
      <c r="E149" s="212" t="s">
        <v>174</v>
      </c>
      <c r="F149" s="213" t="s">
        <v>175</v>
      </c>
      <c r="G149" s="214" t="s">
        <v>144</v>
      </c>
      <c r="H149" s="215">
        <v>1</v>
      </c>
      <c r="I149" s="216">
        <v>992</v>
      </c>
      <c r="J149" s="216">
        <f>ROUND(I149*H149,2)</f>
        <v>992</v>
      </c>
      <c r="K149" s="213" t="s">
        <v>145</v>
      </c>
      <c r="L149" s="38"/>
      <c r="M149" s="217" t="s">
        <v>1</v>
      </c>
      <c r="N149" s="218" t="s">
        <v>45</v>
      </c>
      <c r="O149" s="219">
        <v>0.56399999999999995</v>
      </c>
      <c r="P149" s="219">
        <f>O149*H149</f>
        <v>0.56399999999999995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1" t="s">
        <v>146</v>
      </c>
      <c r="AT149" s="221" t="s">
        <v>141</v>
      </c>
      <c r="AU149" s="221" t="s">
        <v>89</v>
      </c>
      <c r="AY149" s="17" t="s">
        <v>139</v>
      </c>
      <c r="BE149" s="222">
        <f>IF(N149="základní",J149,0)</f>
        <v>992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13</v>
      </c>
      <c r="BK149" s="222">
        <f>ROUND(I149*H149,2)</f>
        <v>992</v>
      </c>
      <c r="BL149" s="17" t="s">
        <v>146</v>
      </c>
      <c r="BM149" s="221" t="s">
        <v>176</v>
      </c>
    </row>
    <row r="150" s="2" customFormat="1">
      <c r="A150" s="32"/>
      <c r="B150" s="33"/>
      <c r="C150" s="34"/>
      <c r="D150" s="223" t="s">
        <v>148</v>
      </c>
      <c r="E150" s="34"/>
      <c r="F150" s="224" t="s">
        <v>177</v>
      </c>
      <c r="G150" s="34"/>
      <c r="H150" s="34"/>
      <c r="I150" s="34"/>
      <c r="J150" s="34"/>
      <c r="K150" s="34"/>
      <c r="L150" s="38"/>
      <c r="M150" s="225"/>
      <c r="N150" s="226"/>
      <c r="O150" s="84"/>
      <c r="P150" s="84"/>
      <c r="Q150" s="84"/>
      <c r="R150" s="84"/>
      <c r="S150" s="84"/>
      <c r="T150" s="85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148</v>
      </c>
      <c r="AU150" s="17" t="s">
        <v>89</v>
      </c>
    </row>
    <row r="151" s="13" customFormat="1">
      <c r="A151" s="13"/>
      <c r="B151" s="227"/>
      <c r="C151" s="228"/>
      <c r="D151" s="229" t="s">
        <v>150</v>
      </c>
      <c r="E151" s="230" t="s">
        <v>1</v>
      </c>
      <c r="F151" s="231" t="s">
        <v>163</v>
      </c>
      <c r="G151" s="228"/>
      <c r="H151" s="232">
        <v>1</v>
      </c>
      <c r="I151" s="228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150</v>
      </c>
      <c r="AU151" s="237" t="s">
        <v>89</v>
      </c>
      <c r="AV151" s="13" t="s">
        <v>89</v>
      </c>
      <c r="AW151" s="13" t="s">
        <v>34</v>
      </c>
      <c r="AX151" s="13" t="s">
        <v>80</v>
      </c>
      <c r="AY151" s="237" t="s">
        <v>139</v>
      </c>
    </row>
    <row r="152" s="14" customFormat="1">
      <c r="A152" s="14"/>
      <c r="B152" s="238"/>
      <c r="C152" s="239"/>
      <c r="D152" s="229" t="s">
        <v>150</v>
      </c>
      <c r="E152" s="240" t="s">
        <v>1</v>
      </c>
      <c r="F152" s="241" t="s">
        <v>152</v>
      </c>
      <c r="G152" s="239"/>
      <c r="H152" s="242">
        <v>1</v>
      </c>
      <c r="I152" s="239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150</v>
      </c>
      <c r="AU152" s="247" t="s">
        <v>89</v>
      </c>
      <c r="AV152" s="14" t="s">
        <v>146</v>
      </c>
      <c r="AW152" s="14" t="s">
        <v>34</v>
      </c>
      <c r="AX152" s="14" t="s">
        <v>13</v>
      </c>
      <c r="AY152" s="247" t="s">
        <v>139</v>
      </c>
    </row>
    <row r="153" s="2" customFormat="1" ht="16.5" customHeight="1">
      <c r="A153" s="32"/>
      <c r="B153" s="33"/>
      <c r="C153" s="211" t="s">
        <v>178</v>
      </c>
      <c r="D153" s="211" t="s">
        <v>141</v>
      </c>
      <c r="E153" s="212" t="s">
        <v>179</v>
      </c>
      <c r="F153" s="213" t="s">
        <v>180</v>
      </c>
      <c r="G153" s="214" t="s">
        <v>144</v>
      </c>
      <c r="H153" s="215">
        <v>3</v>
      </c>
      <c r="I153" s="216">
        <v>401</v>
      </c>
      <c r="J153" s="216">
        <f>ROUND(I153*H153,2)</f>
        <v>1203</v>
      </c>
      <c r="K153" s="213" t="s">
        <v>145</v>
      </c>
      <c r="L153" s="38"/>
      <c r="M153" s="217" t="s">
        <v>1</v>
      </c>
      <c r="N153" s="218" t="s">
        <v>45</v>
      </c>
      <c r="O153" s="219">
        <v>0.38900000000000001</v>
      </c>
      <c r="P153" s="219">
        <f>O153*H153</f>
        <v>1.167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1" t="s">
        <v>146</v>
      </c>
      <c r="AT153" s="221" t="s">
        <v>141</v>
      </c>
      <c r="AU153" s="221" t="s">
        <v>89</v>
      </c>
      <c r="AY153" s="17" t="s">
        <v>139</v>
      </c>
      <c r="BE153" s="222">
        <f>IF(N153="základní",J153,0)</f>
        <v>1203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13</v>
      </c>
      <c r="BK153" s="222">
        <f>ROUND(I153*H153,2)</f>
        <v>1203</v>
      </c>
      <c r="BL153" s="17" t="s">
        <v>146</v>
      </c>
      <c r="BM153" s="221" t="s">
        <v>181</v>
      </c>
    </row>
    <row r="154" s="2" customFormat="1">
      <c r="A154" s="32"/>
      <c r="B154" s="33"/>
      <c r="C154" s="34"/>
      <c r="D154" s="223" t="s">
        <v>148</v>
      </c>
      <c r="E154" s="34"/>
      <c r="F154" s="224" t="s">
        <v>182</v>
      </c>
      <c r="G154" s="34"/>
      <c r="H154" s="34"/>
      <c r="I154" s="34"/>
      <c r="J154" s="34"/>
      <c r="K154" s="34"/>
      <c r="L154" s="38"/>
      <c r="M154" s="225"/>
      <c r="N154" s="226"/>
      <c r="O154" s="84"/>
      <c r="P154" s="84"/>
      <c r="Q154" s="84"/>
      <c r="R154" s="84"/>
      <c r="S154" s="84"/>
      <c r="T154" s="85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148</v>
      </c>
      <c r="AU154" s="17" t="s">
        <v>89</v>
      </c>
    </row>
    <row r="155" s="13" customFormat="1">
      <c r="A155" s="13"/>
      <c r="B155" s="227"/>
      <c r="C155" s="228"/>
      <c r="D155" s="229" t="s">
        <v>150</v>
      </c>
      <c r="E155" s="230" t="s">
        <v>1</v>
      </c>
      <c r="F155" s="231" t="s">
        <v>151</v>
      </c>
      <c r="G155" s="228"/>
      <c r="H155" s="232">
        <v>3</v>
      </c>
      <c r="I155" s="228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150</v>
      </c>
      <c r="AU155" s="237" t="s">
        <v>89</v>
      </c>
      <c r="AV155" s="13" t="s">
        <v>89</v>
      </c>
      <c r="AW155" s="13" t="s">
        <v>34</v>
      </c>
      <c r="AX155" s="13" t="s">
        <v>80</v>
      </c>
      <c r="AY155" s="237" t="s">
        <v>139</v>
      </c>
    </row>
    <row r="156" s="14" customFormat="1">
      <c r="A156" s="14"/>
      <c r="B156" s="238"/>
      <c r="C156" s="239"/>
      <c r="D156" s="229" t="s">
        <v>150</v>
      </c>
      <c r="E156" s="240" t="s">
        <v>1</v>
      </c>
      <c r="F156" s="241" t="s">
        <v>152</v>
      </c>
      <c r="G156" s="239"/>
      <c r="H156" s="242">
        <v>3</v>
      </c>
      <c r="I156" s="239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150</v>
      </c>
      <c r="AU156" s="247" t="s">
        <v>89</v>
      </c>
      <c r="AV156" s="14" t="s">
        <v>146</v>
      </c>
      <c r="AW156" s="14" t="s">
        <v>34</v>
      </c>
      <c r="AX156" s="14" t="s">
        <v>13</v>
      </c>
      <c r="AY156" s="247" t="s">
        <v>139</v>
      </c>
    </row>
    <row r="157" s="2" customFormat="1" ht="16.5" customHeight="1">
      <c r="A157" s="32"/>
      <c r="B157" s="33"/>
      <c r="C157" s="211" t="s">
        <v>183</v>
      </c>
      <c r="D157" s="211" t="s">
        <v>141</v>
      </c>
      <c r="E157" s="212" t="s">
        <v>184</v>
      </c>
      <c r="F157" s="213" t="s">
        <v>185</v>
      </c>
      <c r="G157" s="214" t="s">
        <v>144</v>
      </c>
      <c r="H157" s="215">
        <v>4</v>
      </c>
      <c r="I157" s="216">
        <v>760</v>
      </c>
      <c r="J157" s="216">
        <f>ROUND(I157*H157,2)</f>
        <v>3040</v>
      </c>
      <c r="K157" s="213" t="s">
        <v>145</v>
      </c>
      <c r="L157" s="38"/>
      <c r="M157" s="217" t="s">
        <v>1</v>
      </c>
      <c r="N157" s="218" t="s">
        <v>45</v>
      </c>
      <c r="O157" s="219">
        <v>0.73399999999999999</v>
      </c>
      <c r="P157" s="219">
        <f>O157*H157</f>
        <v>2.9359999999999999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1" t="s">
        <v>146</v>
      </c>
      <c r="AT157" s="221" t="s">
        <v>141</v>
      </c>
      <c r="AU157" s="221" t="s">
        <v>89</v>
      </c>
      <c r="AY157" s="17" t="s">
        <v>139</v>
      </c>
      <c r="BE157" s="222">
        <f>IF(N157="základní",J157,0)</f>
        <v>3040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13</v>
      </c>
      <c r="BK157" s="222">
        <f>ROUND(I157*H157,2)</f>
        <v>3040</v>
      </c>
      <c r="BL157" s="17" t="s">
        <v>146</v>
      </c>
      <c r="BM157" s="221" t="s">
        <v>186</v>
      </c>
    </row>
    <row r="158" s="2" customFormat="1">
      <c r="A158" s="32"/>
      <c r="B158" s="33"/>
      <c r="C158" s="34"/>
      <c r="D158" s="223" t="s">
        <v>148</v>
      </c>
      <c r="E158" s="34"/>
      <c r="F158" s="224" t="s">
        <v>187</v>
      </c>
      <c r="G158" s="34"/>
      <c r="H158" s="34"/>
      <c r="I158" s="34"/>
      <c r="J158" s="34"/>
      <c r="K158" s="34"/>
      <c r="L158" s="38"/>
      <c r="M158" s="225"/>
      <c r="N158" s="226"/>
      <c r="O158" s="84"/>
      <c r="P158" s="84"/>
      <c r="Q158" s="84"/>
      <c r="R158" s="84"/>
      <c r="S158" s="84"/>
      <c r="T158" s="85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148</v>
      </c>
      <c r="AU158" s="17" t="s">
        <v>89</v>
      </c>
    </row>
    <row r="159" s="13" customFormat="1">
      <c r="A159" s="13"/>
      <c r="B159" s="227"/>
      <c r="C159" s="228"/>
      <c r="D159" s="229" t="s">
        <v>150</v>
      </c>
      <c r="E159" s="230" t="s">
        <v>1</v>
      </c>
      <c r="F159" s="231" t="s">
        <v>157</v>
      </c>
      <c r="G159" s="228"/>
      <c r="H159" s="232">
        <v>4</v>
      </c>
      <c r="I159" s="228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150</v>
      </c>
      <c r="AU159" s="237" t="s">
        <v>89</v>
      </c>
      <c r="AV159" s="13" t="s">
        <v>89</v>
      </c>
      <c r="AW159" s="13" t="s">
        <v>34</v>
      </c>
      <c r="AX159" s="13" t="s">
        <v>80</v>
      </c>
      <c r="AY159" s="237" t="s">
        <v>139</v>
      </c>
    </row>
    <row r="160" s="14" customFormat="1">
      <c r="A160" s="14"/>
      <c r="B160" s="238"/>
      <c r="C160" s="239"/>
      <c r="D160" s="229" t="s">
        <v>150</v>
      </c>
      <c r="E160" s="240" t="s">
        <v>1</v>
      </c>
      <c r="F160" s="241" t="s">
        <v>152</v>
      </c>
      <c r="G160" s="239"/>
      <c r="H160" s="242">
        <v>4</v>
      </c>
      <c r="I160" s="239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150</v>
      </c>
      <c r="AU160" s="247" t="s">
        <v>89</v>
      </c>
      <c r="AV160" s="14" t="s">
        <v>146</v>
      </c>
      <c r="AW160" s="14" t="s">
        <v>34</v>
      </c>
      <c r="AX160" s="14" t="s">
        <v>13</v>
      </c>
      <c r="AY160" s="247" t="s">
        <v>139</v>
      </c>
    </row>
    <row r="161" s="2" customFormat="1" ht="16.5" customHeight="1">
      <c r="A161" s="32"/>
      <c r="B161" s="33"/>
      <c r="C161" s="211" t="s">
        <v>188</v>
      </c>
      <c r="D161" s="211" t="s">
        <v>141</v>
      </c>
      <c r="E161" s="212" t="s">
        <v>189</v>
      </c>
      <c r="F161" s="213" t="s">
        <v>190</v>
      </c>
      <c r="G161" s="214" t="s">
        <v>144</v>
      </c>
      <c r="H161" s="215">
        <v>1</v>
      </c>
      <c r="I161" s="216">
        <v>1210</v>
      </c>
      <c r="J161" s="216">
        <f>ROUND(I161*H161,2)</f>
        <v>1210</v>
      </c>
      <c r="K161" s="213" t="s">
        <v>145</v>
      </c>
      <c r="L161" s="38"/>
      <c r="M161" s="217" t="s">
        <v>1</v>
      </c>
      <c r="N161" s="218" t="s">
        <v>45</v>
      </c>
      <c r="O161" s="219">
        <v>1.175</v>
      </c>
      <c r="P161" s="219">
        <f>O161*H161</f>
        <v>1.175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21" t="s">
        <v>146</v>
      </c>
      <c r="AT161" s="221" t="s">
        <v>141</v>
      </c>
      <c r="AU161" s="221" t="s">
        <v>89</v>
      </c>
      <c r="AY161" s="17" t="s">
        <v>139</v>
      </c>
      <c r="BE161" s="222">
        <f>IF(N161="základní",J161,0)</f>
        <v>1210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13</v>
      </c>
      <c r="BK161" s="222">
        <f>ROUND(I161*H161,2)</f>
        <v>1210</v>
      </c>
      <c r="BL161" s="17" t="s">
        <v>146</v>
      </c>
      <c r="BM161" s="221" t="s">
        <v>191</v>
      </c>
    </row>
    <row r="162" s="2" customFormat="1">
      <c r="A162" s="32"/>
      <c r="B162" s="33"/>
      <c r="C162" s="34"/>
      <c r="D162" s="223" t="s">
        <v>148</v>
      </c>
      <c r="E162" s="34"/>
      <c r="F162" s="224" t="s">
        <v>192</v>
      </c>
      <c r="G162" s="34"/>
      <c r="H162" s="34"/>
      <c r="I162" s="34"/>
      <c r="J162" s="34"/>
      <c r="K162" s="34"/>
      <c r="L162" s="38"/>
      <c r="M162" s="225"/>
      <c r="N162" s="226"/>
      <c r="O162" s="84"/>
      <c r="P162" s="84"/>
      <c r="Q162" s="84"/>
      <c r="R162" s="84"/>
      <c r="S162" s="84"/>
      <c r="T162" s="85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148</v>
      </c>
      <c r="AU162" s="17" t="s">
        <v>89</v>
      </c>
    </row>
    <row r="163" s="13" customFormat="1">
      <c r="A163" s="13"/>
      <c r="B163" s="227"/>
      <c r="C163" s="228"/>
      <c r="D163" s="229" t="s">
        <v>150</v>
      </c>
      <c r="E163" s="230" t="s">
        <v>1</v>
      </c>
      <c r="F163" s="231" t="s">
        <v>163</v>
      </c>
      <c r="G163" s="228"/>
      <c r="H163" s="232">
        <v>1</v>
      </c>
      <c r="I163" s="228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150</v>
      </c>
      <c r="AU163" s="237" t="s">
        <v>89</v>
      </c>
      <c r="AV163" s="13" t="s">
        <v>89</v>
      </c>
      <c r="AW163" s="13" t="s">
        <v>34</v>
      </c>
      <c r="AX163" s="13" t="s">
        <v>80</v>
      </c>
      <c r="AY163" s="237" t="s">
        <v>139</v>
      </c>
    </row>
    <row r="164" s="14" customFormat="1">
      <c r="A164" s="14"/>
      <c r="B164" s="238"/>
      <c r="C164" s="239"/>
      <c r="D164" s="229" t="s">
        <v>150</v>
      </c>
      <c r="E164" s="240" t="s">
        <v>1</v>
      </c>
      <c r="F164" s="241" t="s">
        <v>152</v>
      </c>
      <c r="G164" s="239"/>
      <c r="H164" s="242">
        <v>1</v>
      </c>
      <c r="I164" s="239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150</v>
      </c>
      <c r="AU164" s="247" t="s">
        <v>89</v>
      </c>
      <c r="AV164" s="14" t="s">
        <v>146</v>
      </c>
      <c r="AW164" s="14" t="s">
        <v>34</v>
      </c>
      <c r="AX164" s="14" t="s">
        <v>13</v>
      </c>
      <c r="AY164" s="247" t="s">
        <v>139</v>
      </c>
    </row>
    <row r="165" s="2" customFormat="1" ht="24.15" customHeight="1">
      <c r="A165" s="32"/>
      <c r="B165" s="33"/>
      <c r="C165" s="211" t="s">
        <v>193</v>
      </c>
      <c r="D165" s="211" t="s">
        <v>141</v>
      </c>
      <c r="E165" s="212" t="s">
        <v>194</v>
      </c>
      <c r="F165" s="213" t="s">
        <v>195</v>
      </c>
      <c r="G165" s="214" t="s">
        <v>196</v>
      </c>
      <c r="H165" s="215">
        <v>3.5</v>
      </c>
      <c r="I165" s="216">
        <v>661</v>
      </c>
      <c r="J165" s="216">
        <f>ROUND(I165*H165,2)</f>
        <v>2313.5</v>
      </c>
      <c r="K165" s="213" t="s">
        <v>145</v>
      </c>
      <c r="L165" s="38"/>
      <c r="M165" s="217" t="s">
        <v>1</v>
      </c>
      <c r="N165" s="218" t="s">
        <v>45</v>
      </c>
      <c r="O165" s="219">
        <v>1.228</v>
      </c>
      <c r="P165" s="219">
        <f>O165*H165</f>
        <v>4.298</v>
      </c>
      <c r="Q165" s="219">
        <v>0</v>
      </c>
      <c r="R165" s="219">
        <f>Q165*H165</f>
        <v>0</v>
      </c>
      <c r="S165" s="219">
        <v>0.23999999999999999</v>
      </c>
      <c r="T165" s="220">
        <f>S165*H165</f>
        <v>0.83999999999999997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1" t="s">
        <v>146</v>
      </c>
      <c r="AT165" s="221" t="s">
        <v>141</v>
      </c>
      <c r="AU165" s="221" t="s">
        <v>89</v>
      </c>
      <c r="AY165" s="17" t="s">
        <v>139</v>
      </c>
      <c r="BE165" s="222">
        <f>IF(N165="základní",J165,0)</f>
        <v>2313.5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13</v>
      </c>
      <c r="BK165" s="222">
        <f>ROUND(I165*H165,2)</f>
        <v>2313.5</v>
      </c>
      <c r="BL165" s="17" t="s">
        <v>146</v>
      </c>
      <c r="BM165" s="221" t="s">
        <v>197</v>
      </c>
    </row>
    <row r="166" s="2" customFormat="1">
      <c r="A166" s="32"/>
      <c r="B166" s="33"/>
      <c r="C166" s="34"/>
      <c r="D166" s="223" t="s">
        <v>148</v>
      </c>
      <c r="E166" s="34"/>
      <c r="F166" s="224" t="s">
        <v>198</v>
      </c>
      <c r="G166" s="34"/>
      <c r="H166" s="34"/>
      <c r="I166" s="34"/>
      <c r="J166" s="34"/>
      <c r="K166" s="34"/>
      <c r="L166" s="38"/>
      <c r="M166" s="225"/>
      <c r="N166" s="226"/>
      <c r="O166" s="84"/>
      <c r="P166" s="84"/>
      <c r="Q166" s="84"/>
      <c r="R166" s="84"/>
      <c r="S166" s="84"/>
      <c r="T166" s="85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148</v>
      </c>
      <c r="AU166" s="17" t="s">
        <v>89</v>
      </c>
    </row>
    <row r="167" s="13" customFormat="1">
      <c r="A167" s="13"/>
      <c r="B167" s="227"/>
      <c r="C167" s="228"/>
      <c r="D167" s="229" t="s">
        <v>150</v>
      </c>
      <c r="E167" s="230" t="s">
        <v>1</v>
      </c>
      <c r="F167" s="231" t="s">
        <v>199</v>
      </c>
      <c r="G167" s="228"/>
      <c r="H167" s="232">
        <v>3.5</v>
      </c>
      <c r="I167" s="228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150</v>
      </c>
      <c r="AU167" s="237" t="s">
        <v>89</v>
      </c>
      <c r="AV167" s="13" t="s">
        <v>89</v>
      </c>
      <c r="AW167" s="13" t="s">
        <v>34</v>
      </c>
      <c r="AX167" s="13" t="s">
        <v>80</v>
      </c>
      <c r="AY167" s="237" t="s">
        <v>139</v>
      </c>
    </row>
    <row r="168" s="14" customFormat="1">
      <c r="A168" s="14"/>
      <c r="B168" s="238"/>
      <c r="C168" s="239"/>
      <c r="D168" s="229" t="s">
        <v>150</v>
      </c>
      <c r="E168" s="240" t="s">
        <v>1</v>
      </c>
      <c r="F168" s="241" t="s">
        <v>152</v>
      </c>
      <c r="G168" s="239"/>
      <c r="H168" s="242">
        <v>3.5</v>
      </c>
      <c r="I168" s="239"/>
      <c r="J168" s="239"/>
      <c r="K168" s="239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150</v>
      </c>
      <c r="AU168" s="247" t="s">
        <v>89</v>
      </c>
      <c r="AV168" s="14" t="s">
        <v>146</v>
      </c>
      <c r="AW168" s="14" t="s">
        <v>34</v>
      </c>
      <c r="AX168" s="14" t="s">
        <v>13</v>
      </c>
      <c r="AY168" s="247" t="s">
        <v>139</v>
      </c>
    </row>
    <row r="169" s="2" customFormat="1" ht="24.15" customHeight="1">
      <c r="A169" s="32"/>
      <c r="B169" s="33"/>
      <c r="C169" s="211" t="s">
        <v>103</v>
      </c>
      <c r="D169" s="211" t="s">
        <v>141</v>
      </c>
      <c r="E169" s="212" t="s">
        <v>200</v>
      </c>
      <c r="F169" s="213" t="s">
        <v>201</v>
      </c>
      <c r="G169" s="214" t="s">
        <v>196</v>
      </c>
      <c r="H169" s="215">
        <v>50</v>
      </c>
      <c r="I169" s="216">
        <v>222</v>
      </c>
      <c r="J169" s="216">
        <f>ROUND(I169*H169,2)</f>
        <v>11100</v>
      </c>
      <c r="K169" s="213" t="s">
        <v>145</v>
      </c>
      <c r="L169" s="38"/>
      <c r="M169" s="217" t="s">
        <v>1</v>
      </c>
      <c r="N169" s="218" t="s">
        <v>45</v>
      </c>
      <c r="O169" s="219">
        <v>0.41199999999999998</v>
      </c>
      <c r="P169" s="219">
        <f>O169*H169</f>
        <v>20.599999999999998</v>
      </c>
      <c r="Q169" s="219">
        <v>0</v>
      </c>
      <c r="R169" s="219">
        <f>Q169*H169</f>
        <v>0</v>
      </c>
      <c r="S169" s="219">
        <v>0.22</v>
      </c>
      <c r="T169" s="220">
        <f>S169*H169</f>
        <v>11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21" t="s">
        <v>146</v>
      </c>
      <c r="AT169" s="221" t="s">
        <v>141</v>
      </c>
      <c r="AU169" s="221" t="s">
        <v>89</v>
      </c>
      <c r="AY169" s="17" t="s">
        <v>139</v>
      </c>
      <c r="BE169" s="222">
        <f>IF(N169="základní",J169,0)</f>
        <v>11100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13</v>
      </c>
      <c r="BK169" s="222">
        <f>ROUND(I169*H169,2)</f>
        <v>11100</v>
      </c>
      <c r="BL169" s="17" t="s">
        <v>146</v>
      </c>
      <c r="BM169" s="221" t="s">
        <v>202</v>
      </c>
    </row>
    <row r="170" s="2" customFormat="1">
      <c r="A170" s="32"/>
      <c r="B170" s="33"/>
      <c r="C170" s="34"/>
      <c r="D170" s="223" t="s">
        <v>148</v>
      </c>
      <c r="E170" s="34"/>
      <c r="F170" s="224" t="s">
        <v>203</v>
      </c>
      <c r="G170" s="34"/>
      <c r="H170" s="34"/>
      <c r="I170" s="34"/>
      <c r="J170" s="34"/>
      <c r="K170" s="34"/>
      <c r="L170" s="38"/>
      <c r="M170" s="225"/>
      <c r="N170" s="226"/>
      <c r="O170" s="84"/>
      <c r="P170" s="84"/>
      <c r="Q170" s="84"/>
      <c r="R170" s="84"/>
      <c r="S170" s="84"/>
      <c r="T170" s="85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148</v>
      </c>
      <c r="AU170" s="17" t="s">
        <v>89</v>
      </c>
    </row>
    <row r="171" s="13" customFormat="1">
      <c r="A171" s="13"/>
      <c r="B171" s="227"/>
      <c r="C171" s="228"/>
      <c r="D171" s="229" t="s">
        <v>150</v>
      </c>
      <c r="E171" s="230" t="s">
        <v>1</v>
      </c>
      <c r="F171" s="231" t="s">
        <v>204</v>
      </c>
      <c r="G171" s="228"/>
      <c r="H171" s="232">
        <v>50</v>
      </c>
      <c r="I171" s="228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150</v>
      </c>
      <c r="AU171" s="237" t="s">
        <v>89</v>
      </c>
      <c r="AV171" s="13" t="s">
        <v>89</v>
      </c>
      <c r="AW171" s="13" t="s">
        <v>34</v>
      </c>
      <c r="AX171" s="13" t="s">
        <v>80</v>
      </c>
      <c r="AY171" s="237" t="s">
        <v>139</v>
      </c>
    </row>
    <row r="172" s="14" customFormat="1">
      <c r="A172" s="14"/>
      <c r="B172" s="238"/>
      <c r="C172" s="239"/>
      <c r="D172" s="229" t="s">
        <v>150</v>
      </c>
      <c r="E172" s="240" t="s">
        <v>1</v>
      </c>
      <c r="F172" s="241" t="s">
        <v>152</v>
      </c>
      <c r="G172" s="239"/>
      <c r="H172" s="242">
        <v>50</v>
      </c>
      <c r="I172" s="239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150</v>
      </c>
      <c r="AU172" s="247" t="s">
        <v>89</v>
      </c>
      <c r="AV172" s="14" t="s">
        <v>146</v>
      </c>
      <c r="AW172" s="14" t="s">
        <v>34</v>
      </c>
      <c r="AX172" s="14" t="s">
        <v>13</v>
      </c>
      <c r="AY172" s="247" t="s">
        <v>139</v>
      </c>
    </row>
    <row r="173" s="2" customFormat="1" ht="24.15" customHeight="1">
      <c r="A173" s="32"/>
      <c r="B173" s="33"/>
      <c r="C173" s="211" t="s">
        <v>205</v>
      </c>
      <c r="D173" s="211" t="s">
        <v>141</v>
      </c>
      <c r="E173" s="212" t="s">
        <v>206</v>
      </c>
      <c r="F173" s="213" t="s">
        <v>207</v>
      </c>
      <c r="G173" s="214" t="s">
        <v>196</v>
      </c>
      <c r="H173" s="215">
        <v>1208</v>
      </c>
      <c r="I173" s="216">
        <v>15.1</v>
      </c>
      <c r="J173" s="216">
        <f>ROUND(I173*H173,2)</f>
        <v>18240.799999999999</v>
      </c>
      <c r="K173" s="213" t="s">
        <v>145</v>
      </c>
      <c r="L173" s="38"/>
      <c r="M173" s="217" t="s">
        <v>1</v>
      </c>
      <c r="N173" s="218" t="s">
        <v>45</v>
      </c>
      <c r="O173" s="219">
        <v>0.014999999999999999</v>
      </c>
      <c r="P173" s="219">
        <f>O173*H173</f>
        <v>18.120000000000001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1" t="s">
        <v>146</v>
      </c>
      <c r="AT173" s="221" t="s">
        <v>141</v>
      </c>
      <c r="AU173" s="221" t="s">
        <v>89</v>
      </c>
      <c r="AY173" s="17" t="s">
        <v>139</v>
      </c>
      <c r="BE173" s="222">
        <f>IF(N173="základní",J173,0)</f>
        <v>18240.799999999999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13</v>
      </c>
      <c r="BK173" s="222">
        <f>ROUND(I173*H173,2)</f>
        <v>18240.799999999999</v>
      </c>
      <c r="BL173" s="17" t="s">
        <v>146</v>
      </c>
      <c r="BM173" s="221" t="s">
        <v>208</v>
      </c>
    </row>
    <row r="174" s="2" customFormat="1">
      <c r="A174" s="32"/>
      <c r="B174" s="33"/>
      <c r="C174" s="34"/>
      <c r="D174" s="223" t="s">
        <v>148</v>
      </c>
      <c r="E174" s="34"/>
      <c r="F174" s="224" t="s">
        <v>209</v>
      </c>
      <c r="G174" s="34"/>
      <c r="H174" s="34"/>
      <c r="I174" s="34"/>
      <c r="J174" s="34"/>
      <c r="K174" s="34"/>
      <c r="L174" s="38"/>
      <c r="M174" s="225"/>
      <c r="N174" s="226"/>
      <c r="O174" s="84"/>
      <c r="P174" s="84"/>
      <c r="Q174" s="84"/>
      <c r="R174" s="84"/>
      <c r="S174" s="84"/>
      <c r="T174" s="85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148</v>
      </c>
      <c r="AU174" s="17" t="s">
        <v>89</v>
      </c>
    </row>
    <row r="175" s="13" customFormat="1">
      <c r="A175" s="13"/>
      <c r="B175" s="227"/>
      <c r="C175" s="228"/>
      <c r="D175" s="229" t="s">
        <v>150</v>
      </c>
      <c r="E175" s="230" t="s">
        <v>1</v>
      </c>
      <c r="F175" s="231" t="s">
        <v>210</v>
      </c>
      <c r="G175" s="228"/>
      <c r="H175" s="232">
        <v>1208</v>
      </c>
      <c r="I175" s="228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150</v>
      </c>
      <c r="AU175" s="237" t="s">
        <v>89</v>
      </c>
      <c r="AV175" s="13" t="s">
        <v>89</v>
      </c>
      <c r="AW175" s="13" t="s">
        <v>34</v>
      </c>
      <c r="AX175" s="13" t="s">
        <v>80</v>
      </c>
      <c r="AY175" s="237" t="s">
        <v>139</v>
      </c>
    </row>
    <row r="176" s="14" customFormat="1">
      <c r="A176" s="14"/>
      <c r="B176" s="238"/>
      <c r="C176" s="239"/>
      <c r="D176" s="229" t="s">
        <v>150</v>
      </c>
      <c r="E176" s="240" t="s">
        <v>1</v>
      </c>
      <c r="F176" s="241" t="s">
        <v>152</v>
      </c>
      <c r="G176" s="239"/>
      <c r="H176" s="242">
        <v>1208</v>
      </c>
      <c r="I176" s="239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150</v>
      </c>
      <c r="AU176" s="247" t="s">
        <v>89</v>
      </c>
      <c r="AV176" s="14" t="s">
        <v>146</v>
      </c>
      <c r="AW176" s="14" t="s">
        <v>34</v>
      </c>
      <c r="AX176" s="14" t="s">
        <v>13</v>
      </c>
      <c r="AY176" s="247" t="s">
        <v>139</v>
      </c>
    </row>
    <row r="177" s="2" customFormat="1" ht="33" customHeight="1">
      <c r="A177" s="32"/>
      <c r="B177" s="33"/>
      <c r="C177" s="211" t="s">
        <v>211</v>
      </c>
      <c r="D177" s="211" t="s">
        <v>141</v>
      </c>
      <c r="E177" s="212" t="s">
        <v>212</v>
      </c>
      <c r="F177" s="213" t="s">
        <v>213</v>
      </c>
      <c r="G177" s="214" t="s">
        <v>214</v>
      </c>
      <c r="H177" s="215">
        <v>640</v>
      </c>
      <c r="I177" s="216">
        <v>135</v>
      </c>
      <c r="J177" s="216">
        <f>ROUND(I177*H177,2)</f>
        <v>86400</v>
      </c>
      <c r="K177" s="213" t="s">
        <v>145</v>
      </c>
      <c r="L177" s="38"/>
      <c r="M177" s="217" t="s">
        <v>1</v>
      </c>
      <c r="N177" s="218" t="s">
        <v>45</v>
      </c>
      <c r="O177" s="219">
        <v>0.155</v>
      </c>
      <c r="P177" s="219">
        <f>O177*H177</f>
        <v>99.200000000000003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1" t="s">
        <v>146</v>
      </c>
      <c r="AT177" s="221" t="s">
        <v>141</v>
      </c>
      <c r="AU177" s="221" t="s">
        <v>89</v>
      </c>
      <c r="AY177" s="17" t="s">
        <v>139</v>
      </c>
      <c r="BE177" s="222">
        <f>IF(N177="základní",J177,0)</f>
        <v>86400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13</v>
      </c>
      <c r="BK177" s="222">
        <f>ROUND(I177*H177,2)</f>
        <v>86400</v>
      </c>
      <c r="BL177" s="17" t="s">
        <v>146</v>
      </c>
      <c r="BM177" s="221" t="s">
        <v>215</v>
      </c>
    </row>
    <row r="178" s="2" customFormat="1">
      <c r="A178" s="32"/>
      <c r="B178" s="33"/>
      <c r="C178" s="34"/>
      <c r="D178" s="223" t="s">
        <v>148</v>
      </c>
      <c r="E178" s="34"/>
      <c r="F178" s="224" t="s">
        <v>216</v>
      </c>
      <c r="G178" s="34"/>
      <c r="H178" s="34"/>
      <c r="I178" s="34"/>
      <c r="J178" s="34"/>
      <c r="K178" s="34"/>
      <c r="L178" s="38"/>
      <c r="M178" s="225"/>
      <c r="N178" s="226"/>
      <c r="O178" s="84"/>
      <c r="P178" s="84"/>
      <c r="Q178" s="84"/>
      <c r="R178" s="84"/>
      <c r="S178" s="84"/>
      <c r="T178" s="85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148</v>
      </c>
      <c r="AU178" s="17" t="s">
        <v>89</v>
      </c>
    </row>
    <row r="179" s="13" customFormat="1">
      <c r="A179" s="13"/>
      <c r="B179" s="227"/>
      <c r="C179" s="228"/>
      <c r="D179" s="229" t="s">
        <v>150</v>
      </c>
      <c r="E179" s="230" t="s">
        <v>1</v>
      </c>
      <c r="F179" s="231" t="s">
        <v>217</v>
      </c>
      <c r="G179" s="228"/>
      <c r="H179" s="232">
        <v>640</v>
      </c>
      <c r="I179" s="228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150</v>
      </c>
      <c r="AU179" s="237" t="s">
        <v>89</v>
      </c>
      <c r="AV179" s="13" t="s">
        <v>89</v>
      </c>
      <c r="AW179" s="13" t="s">
        <v>34</v>
      </c>
      <c r="AX179" s="13" t="s">
        <v>80</v>
      </c>
      <c r="AY179" s="237" t="s">
        <v>139</v>
      </c>
    </row>
    <row r="180" s="14" customFormat="1">
      <c r="A180" s="14"/>
      <c r="B180" s="238"/>
      <c r="C180" s="239"/>
      <c r="D180" s="229" t="s">
        <v>150</v>
      </c>
      <c r="E180" s="240" t="s">
        <v>1</v>
      </c>
      <c r="F180" s="241" t="s">
        <v>152</v>
      </c>
      <c r="G180" s="239"/>
      <c r="H180" s="242">
        <v>640</v>
      </c>
      <c r="I180" s="239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150</v>
      </c>
      <c r="AU180" s="247" t="s">
        <v>89</v>
      </c>
      <c r="AV180" s="14" t="s">
        <v>146</v>
      </c>
      <c r="AW180" s="14" t="s">
        <v>34</v>
      </c>
      <c r="AX180" s="14" t="s">
        <v>13</v>
      </c>
      <c r="AY180" s="247" t="s">
        <v>139</v>
      </c>
    </row>
    <row r="181" s="2" customFormat="1" ht="33" customHeight="1">
      <c r="A181" s="32"/>
      <c r="B181" s="33"/>
      <c r="C181" s="211" t="s">
        <v>218</v>
      </c>
      <c r="D181" s="211" t="s">
        <v>141</v>
      </c>
      <c r="E181" s="212" t="s">
        <v>219</v>
      </c>
      <c r="F181" s="213" t="s">
        <v>220</v>
      </c>
      <c r="G181" s="214" t="s">
        <v>214</v>
      </c>
      <c r="H181" s="215">
        <v>14.25</v>
      </c>
      <c r="I181" s="216">
        <v>1030</v>
      </c>
      <c r="J181" s="216">
        <f>ROUND(I181*H181,2)</f>
        <v>14677.5</v>
      </c>
      <c r="K181" s="213" t="s">
        <v>145</v>
      </c>
      <c r="L181" s="38"/>
      <c r="M181" s="217" t="s">
        <v>1</v>
      </c>
      <c r="N181" s="218" t="s">
        <v>45</v>
      </c>
      <c r="O181" s="219">
        <v>1.72</v>
      </c>
      <c r="P181" s="219">
        <f>O181*H181</f>
        <v>24.509999999999998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21" t="s">
        <v>146</v>
      </c>
      <c r="AT181" s="221" t="s">
        <v>141</v>
      </c>
      <c r="AU181" s="221" t="s">
        <v>89</v>
      </c>
      <c r="AY181" s="17" t="s">
        <v>139</v>
      </c>
      <c r="BE181" s="222">
        <f>IF(N181="základní",J181,0)</f>
        <v>14677.5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13</v>
      </c>
      <c r="BK181" s="222">
        <f>ROUND(I181*H181,2)</f>
        <v>14677.5</v>
      </c>
      <c r="BL181" s="17" t="s">
        <v>146</v>
      </c>
      <c r="BM181" s="221" t="s">
        <v>221</v>
      </c>
    </row>
    <row r="182" s="2" customFormat="1">
      <c r="A182" s="32"/>
      <c r="B182" s="33"/>
      <c r="C182" s="34"/>
      <c r="D182" s="223" t="s">
        <v>148</v>
      </c>
      <c r="E182" s="34"/>
      <c r="F182" s="224" t="s">
        <v>222</v>
      </c>
      <c r="G182" s="34"/>
      <c r="H182" s="34"/>
      <c r="I182" s="34"/>
      <c r="J182" s="34"/>
      <c r="K182" s="34"/>
      <c r="L182" s="38"/>
      <c r="M182" s="225"/>
      <c r="N182" s="226"/>
      <c r="O182" s="84"/>
      <c r="P182" s="84"/>
      <c r="Q182" s="84"/>
      <c r="R182" s="84"/>
      <c r="S182" s="84"/>
      <c r="T182" s="85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148</v>
      </c>
      <c r="AU182" s="17" t="s">
        <v>89</v>
      </c>
    </row>
    <row r="183" s="13" customFormat="1">
      <c r="A183" s="13"/>
      <c r="B183" s="227"/>
      <c r="C183" s="228"/>
      <c r="D183" s="229" t="s">
        <v>150</v>
      </c>
      <c r="E183" s="230" t="s">
        <v>1</v>
      </c>
      <c r="F183" s="231" t="s">
        <v>223</v>
      </c>
      <c r="G183" s="228"/>
      <c r="H183" s="232">
        <v>14.25</v>
      </c>
      <c r="I183" s="228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150</v>
      </c>
      <c r="AU183" s="237" t="s">
        <v>89</v>
      </c>
      <c r="AV183" s="13" t="s">
        <v>89</v>
      </c>
      <c r="AW183" s="13" t="s">
        <v>34</v>
      </c>
      <c r="AX183" s="13" t="s">
        <v>80</v>
      </c>
      <c r="AY183" s="237" t="s">
        <v>139</v>
      </c>
    </row>
    <row r="184" s="14" customFormat="1">
      <c r="A184" s="14"/>
      <c r="B184" s="238"/>
      <c r="C184" s="239"/>
      <c r="D184" s="229" t="s">
        <v>150</v>
      </c>
      <c r="E184" s="240" t="s">
        <v>1</v>
      </c>
      <c r="F184" s="241" t="s">
        <v>152</v>
      </c>
      <c r="G184" s="239"/>
      <c r="H184" s="242">
        <v>14.25</v>
      </c>
      <c r="I184" s="239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150</v>
      </c>
      <c r="AU184" s="247" t="s">
        <v>89</v>
      </c>
      <c r="AV184" s="14" t="s">
        <v>146</v>
      </c>
      <c r="AW184" s="14" t="s">
        <v>34</v>
      </c>
      <c r="AX184" s="14" t="s">
        <v>13</v>
      </c>
      <c r="AY184" s="247" t="s">
        <v>139</v>
      </c>
    </row>
    <row r="185" s="2" customFormat="1" ht="33" customHeight="1">
      <c r="A185" s="32"/>
      <c r="B185" s="33"/>
      <c r="C185" s="211" t="s">
        <v>8</v>
      </c>
      <c r="D185" s="211" t="s">
        <v>141</v>
      </c>
      <c r="E185" s="212" t="s">
        <v>224</v>
      </c>
      <c r="F185" s="213" t="s">
        <v>225</v>
      </c>
      <c r="G185" s="214" t="s">
        <v>214</v>
      </c>
      <c r="H185" s="215">
        <v>12.15</v>
      </c>
      <c r="I185" s="216">
        <v>758</v>
      </c>
      <c r="J185" s="216">
        <f>ROUND(I185*H185,2)</f>
        <v>9209.7000000000007</v>
      </c>
      <c r="K185" s="213" t="s">
        <v>145</v>
      </c>
      <c r="L185" s="38"/>
      <c r="M185" s="217" t="s">
        <v>1</v>
      </c>
      <c r="N185" s="218" t="s">
        <v>45</v>
      </c>
      <c r="O185" s="219">
        <v>1.2669999999999999</v>
      </c>
      <c r="P185" s="219">
        <f>O185*H185</f>
        <v>15.39405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21" t="s">
        <v>146</v>
      </c>
      <c r="AT185" s="221" t="s">
        <v>141</v>
      </c>
      <c r="AU185" s="221" t="s">
        <v>89</v>
      </c>
      <c r="AY185" s="17" t="s">
        <v>139</v>
      </c>
      <c r="BE185" s="222">
        <f>IF(N185="základní",J185,0)</f>
        <v>9209.7000000000007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13</v>
      </c>
      <c r="BK185" s="222">
        <f>ROUND(I185*H185,2)</f>
        <v>9209.7000000000007</v>
      </c>
      <c r="BL185" s="17" t="s">
        <v>146</v>
      </c>
      <c r="BM185" s="221" t="s">
        <v>226</v>
      </c>
    </row>
    <row r="186" s="2" customFormat="1">
      <c r="A186" s="32"/>
      <c r="B186" s="33"/>
      <c r="C186" s="34"/>
      <c r="D186" s="223" t="s">
        <v>148</v>
      </c>
      <c r="E186" s="34"/>
      <c r="F186" s="224" t="s">
        <v>227</v>
      </c>
      <c r="G186" s="34"/>
      <c r="H186" s="34"/>
      <c r="I186" s="34"/>
      <c r="J186" s="34"/>
      <c r="K186" s="34"/>
      <c r="L186" s="38"/>
      <c r="M186" s="225"/>
      <c r="N186" s="226"/>
      <c r="O186" s="84"/>
      <c r="P186" s="84"/>
      <c r="Q186" s="84"/>
      <c r="R186" s="84"/>
      <c r="S186" s="84"/>
      <c r="T186" s="85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148</v>
      </c>
      <c r="AU186" s="17" t="s">
        <v>89</v>
      </c>
    </row>
    <row r="187" s="13" customFormat="1">
      <c r="A187" s="13"/>
      <c r="B187" s="227"/>
      <c r="C187" s="228"/>
      <c r="D187" s="229" t="s">
        <v>150</v>
      </c>
      <c r="E187" s="230" t="s">
        <v>1</v>
      </c>
      <c r="F187" s="231" t="s">
        <v>228</v>
      </c>
      <c r="G187" s="228"/>
      <c r="H187" s="232">
        <v>12.15</v>
      </c>
      <c r="I187" s="228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150</v>
      </c>
      <c r="AU187" s="237" t="s">
        <v>89</v>
      </c>
      <c r="AV187" s="13" t="s">
        <v>89</v>
      </c>
      <c r="AW187" s="13" t="s">
        <v>34</v>
      </c>
      <c r="AX187" s="13" t="s">
        <v>80</v>
      </c>
      <c r="AY187" s="237" t="s">
        <v>139</v>
      </c>
    </row>
    <row r="188" s="14" customFormat="1">
      <c r="A188" s="14"/>
      <c r="B188" s="238"/>
      <c r="C188" s="239"/>
      <c r="D188" s="229" t="s">
        <v>150</v>
      </c>
      <c r="E188" s="240" t="s">
        <v>1</v>
      </c>
      <c r="F188" s="241" t="s">
        <v>152</v>
      </c>
      <c r="G188" s="239"/>
      <c r="H188" s="242">
        <v>12.15</v>
      </c>
      <c r="I188" s="239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150</v>
      </c>
      <c r="AU188" s="247" t="s">
        <v>89</v>
      </c>
      <c r="AV188" s="14" t="s">
        <v>146</v>
      </c>
      <c r="AW188" s="14" t="s">
        <v>34</v>
      </c>
      <c r="AX188" s="14" t="s">
        <v>13</v>
      </c>
      <c r="AY188" s="247" t="s">
        <v>139</v>
      </c>
    </row>
    <row r="189" s="2" customFormat="1" ht="33" customHeight="1">
      <c r="A189" s="32"/>
      <c r="B189" s="33"/>
      <c r="C189" s="211" t="s">
        <v>229</v>
      </c>
      <c r="D189" s="211" t="s">
        <v>141</v>
      </c>
      <c r="E189" s="212" t="s">
        <v>230</v>
      </c>
      <c r="F189" s="213" t="s">
        <v>231</v>
      </c>
      <c r="G189" s="214" t="s">
        <v>214</v>
      </c>
      <c r="H189" s="215">
        <v>5.7000000000000002</v>
      </c>
      <c r="I189" s="216">
        <v>1400</v>
      </c>
      <c r="J189" s="216">
        <f>ROUND(I189*H189,2)</f>
        <v>7980</v>
      </c>
      <c r="K189" s="213" t="s">
        <v>145</v>
      </c>
      <c r="L189" s="38"/>
      <c r="M189" s="217" t="s">
        <v>1</v>
      </c>
      <c r="N189" s="218" t="s">
        <v>45</v>
      </c>
      <c r="O189" s="219">
        <v>2.3490000000000002</v>
      </c>
      <c r="P189" s="219">
        <f>O189*H189</f>
        <v>13.389300000000002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1" t="s">
        <v>146</v>
      </c>
      <c r="AT189" s="221" t="s">
        <v>141</v>
      </c>
      <c r="AU189" s="221" t="s">
        <v>89</v>
      </c>
      <c r="AY189" s="17" t="s">
        <v>139</v>
      </c>
      <c r="BE189" s="222">
        <f>IF(N189="základní",J189,0)</f>
        <v>7980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13</v>
      </c>
      <c r="BK189" s="222">
        <f>ROUND(I189*H189,2)</f>
        <v>7980</v>
      </c>
      <c r="BL189" s="17" t="s">
        <v>146</v>
      </c>
      <c r="BM189" s="221" t="s">
        <v>232</v>
      </c>
    </row>
    <row r="190" s="2" customFormat="1">
      <c r="A190" s="32"/>
      <c r="B190" s="33"/>
      <c r="C190" s="34"/>
      <c r="D190" s="223" t="s">
        <v>148</v>
      </c>
      <c r="E190" s="34"/>
      <c r="F190" s="224" t="s">
        <v>233</v>
      </c>
      <c r="G190" s="34"/>
      <c r="H190" s="34"/>
      <c r="I190" s="34"/>
      <c r="J190" s="34"/>
      <c r="K190" s="34"/>
      <c r="L190" s="38"/>
      <c r="M190" s="225"/>
      <c r="N190" s="226"/>
      <c r="O190" s="84"/>
      <c r="P190" s="84"/>
      <c r="Q190" s="84"/>
      <c r="R190" s="84"/>
      <c r="S190" s="84"/>
      <c r="T190" s="85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148</v>
      </c>
      <c r="AU190" s="17" t="s">
        <v>89</v>
      </c>
    </row>
    <row r="191" s="13" customFormat="1">
      <c r="A191" s="13"/>
      <c r="B191" s="227"/>
      <c r="C191" s="228"/>
      <c r="D191" s="229" t="s">
        <v>150</v>
      </c>
      <c r="E191" s="230" t="s">
        <v>1</v>
      </c>
      <c r="F191" s="231" t="s">
        <v>234</v>
      </c>
      <c r="G191" s="228"/>
      <c r="H191" s="232">
        <v>5.7000000000000002</v>
      </c>
      <c r="I191" s="228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150</v>
      </c>
      <c r="AU191" s="237" t="s">
        <v>89</v>
      </c>
      <c r="AV191" s="13" t="s">
        <v>89</v>
      </c>
      <c r="AW191" s="13" t="s">
        <v>34</v>
      </c>
      <c r="AX191" s="13" t="s">
        <v>80</v>
      </c>
      <c r="AY191" s="237" t="s">
        <v>139</v>
      </c>
    </row>
    <row r="192" s="14" customFormat="1">
      <c r="A192" s="14"/>
      <c r="B192" s="238"/>
      <c r="C192" s="239"/>
      <c r="D192" s="229" t="s">
        <v>150</v>
      </c>
      <c r="E192" s="240" t="s">
        <v>1</v>
      </c>
      <c r="F192" s="241" t="s">
        <v>152</v>
      </c>
      <c r="G192" s="239"/>
      <c r="H192" s="242">
        <v>5.7000000000000002</v>
      </c>
      <c r="I192" s="239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150</v>
      </c>
      <c r="AU192" s="247" t="s">
        <v>89</v>
      </c>
      <c r="AV192" s="14" t="s">
        <v>146</v>
      </c>
      <c r="AW192" s="14" t="s">
        <v>34</v>
      </c>
      <c r="AX192" s="14" t="s">
        <v>13</v>
      </c>
      <c r="AY192" s="247" t="s">
        <v>139</v>
      </c>
    </row>
    <row r="193" s="2" customFormat="1" ht="33" customHeight="1">
      <c r="A193" s="32"/>
      <c r="B193" s="33"/>
      <c r="C193" s="211" t="s">
        <v>235</v>
      </c>
      <c r="D193" s="211" t="s">
        <v>141</v>
      </c>
      <c r="E193" s="212" t="s">
        <v>236</v>
      </c>
      <c r="F193" s="213" t="s">
        <v>237</v>
      </c>
      <c r="G193" s="214" t="s">
        <v>214</v>
      </c>
      <c r="H193" s="215">
        <v>6.0750000000000002</v>
      </c>
      <c r="I193" s="216">
        <v>1000</v>
      </c>
      <c r="J193" s="216">
        <f>ROUND(I193*H193,2)</f>
        <v>6075</v>
      </c>
      <c r="K193" s="213" t="s">
        <v>145</v>
      </c>
      <c r="L193" s="38"/>
      <c r="M193" s="217" t="s">
        <v>1</v>
      </c>
      <c r="N193" s="218" t="s">
        <v>45</v>
      </c>
      <c r="O193" s="219">
        <v>1.6790000000000001</v>
      </c>
      <c r="P193" s="219">
        <f>O193*H193</f>
        <v>10.199925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1" t="s">
        <v>146</v>
      </c>
      <c r="AT193" s="221" t="s">
        <v>141</v>
      </c>
      <c r="AU193" s="221" t="s">
        <v>89</v>
      </c>
      <c r="AY193" s="17" t="s">
        <v>139</v>
      </c>
      <c r="BE193" s="222">
        <f>IF(N193="základní",J193,0)</f>
        <v>6075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13</v>
      </c>
      <c r="BK193" s="222">
        <f>ROUND(I193*H193,2)</f>
        <v>6075</v>
      </c>
      <c r="BL193" s="17" t="s">
        <v>146</v>
      </c>
      <c r="BM193" s="221" t="s">
        <v>238</v>
      </c>
    </row>
    <row r="194" s="2" customFormat="1">
      <c r="A194" s="32"/>
      <c r="B194" s="33"/>
      <c r="C194" s="34"/>
      <c r="D194" s="223" t="s">
        <v>148</v>
      </c>
      <c r="E194" s="34"/>
      <c r="F194" s="224" t="s">
        <v>239</v>
      </c>
      <c r="G194" s="34"/>
      <c r="H194" s="34"/>
      <c r="I194" s="34"/>
      <c r="J194" s="34"/>
      <c r="K194" s="34"/>
      <c r="L194" s="38"/>
      <c r="M194" s="225"/>
      <c r="N194" s="226"/>
      <c r="O194" s="84"/>
      <c r="P194" s="84"/>
      <c r="Q194" s="84"/>
      <c r="R194" s="84"/>
      <c r="S194" s="84"/>
      <c r="T194" s="85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148</v>
      </c>
      <c r="AU194" s="17" t="s">
        <v>89</v>
      </c>
    </row>
    <row r="195" s="13" customFormat="1">
      <c r="A195" s="13"/>
      <c r="B195" s="227"/>
      <c r="C195" s="228"/>
      <c r="D195" s="229" t="s">
        <v>150</v>
      </c>
      <c r="E195" s="230" t="s">
        <v>1</v>
      </c>
      <c r="F195" s="231" t="s">
        <v>240</v>
      </c>
      <c r="G195" s="228"/>
      <c r="H195" s="232">
        <v>6.0750000000000002</v>
      </c>
      <c r="I195" s="228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150</v>
      </c>
      <c r="AU195" s="237" t="s">
        <v>89</v>
      </c>
      <c r="AV195" s="13" t="s">
        <v>89</v>
      </c>
      <c r="AW195" s="13" t="s">
        <v>34</v>
      </c>
      <c r="AX195" s="13" t="s">
        <v>80</v>
      </c>
      <c r="AY195" s="237" t="s">
        <v>139</v>
      </c>
    </row>
    <row r="196" s="14" customFormat="1">
      <c r="A196" s="14"/>
      <c r="B196" s="238"/>
      <c r="C196" s="239"/>
      <c r="D196" s="229" t="s">
        <v>150</v>
      </c>
      <c r="E196" s="240" t="s">
        <v>1</v>
      </c>
      <c r="F196" s="241" t="s">
        <v>152</v>
      </c>
      <c r="G196" s="239"/>
      <c r="H196" s="242">
        <v>6.0750000000000002</v>
      </c>
      <c r="I196" s="239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150</v>
      </c>
      <c r="AU196" s="247" t="s">
        <v>89</v>
      </c>
      <c r="AV196" s="14" t="s">
        <v>146</v>
      </c>
      <c r="AW196" s="14" t="s">
        <v>34</v>
      </c>
      <c r="AX196" s="14" t="s">
        <v>13</v>
      </c>
      <c r="AY196" s="247" t="s">
        <v>139</v>
      </c>
    </row>
    <row r="197" s="2" customFormat="1" ht="33" customHeight="1">
      <c r="A197" s="32"/>
      <c r="B197" s="33"/>
      <c r="C197" s="211" t="s">
        <v>241</v>
      </c>
      <c r="D197" s="211" t="s">
        <v>141</v>
      </c>
      <c r="E197" s="212" t="s">
        <v>242</v>
      </c>
      <c r="F197" s="213" t="s">
        <v>243</v>
      </c>
      <c r="G197" s="214" t="s">
        <v>214</v>
      </c>
      <c r="H197" s="215">
        <v>5.7000000000000002</v>
      </c>
      <c r="I197" s="216">
        <v>1890</v>
      </c>
      <c r="J197" s="216">
        <f>ROUND(I197*H197,2)</f>
        <v>10773</v>
      </c>
      <c r="K197" s="213" t="s">
        <v>145</v>
      </c>
      <c r="L197" s="38"/>
      <c r="M197" s="217" t="s">
        <v>1</v>
      </c>
      <c r="N197" s="218" t="s">
        <v>45</v>
      </c>
      <c r="O197" s="219">
        <v>2.343</v>
      </c>
      <c r="P197" s="219">
        <f>O197*H197</f>
        <v>13.3551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21" t="s">
        <v>146</v>
      </c>
      <c r="AT197" s="221" t="s">
        <v>141</v>
      </c>
      <c r="AU197" s="221" t="s">
        <v>89</v>
      </c>
      <c r="AY197" s="17" t="s">
        <v>139</v>
      </c>
      <c r="BE197" s="222">
        <f>IF(N197="základní",J197,0)</f>
        <v>10773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13</v>
      </c>
      <c r="BK197" s="222">
        <f>ROUND(I197*H197,2)</f>
        <v>10773</v>
      </c>
      <c r="BL197" s="17" t="s">
        <v>146</v>
      </c>
      <c r="BM197" s="221" t="s">
        <v>244</v>
      </c>
    </row>
    <row r="198" s="2" customFormat="1">
      <c r="A198" s="32"/>
      <c r="B198" s="33"/>
      <c r="C198" s="34"/>
      <c r="D198" s="223" t="s">
        <v>148</v>
      </c>
      <c r="E198" s="34"/>
      <c r="F198" s="224" t="s">
        <v>245</v>
      </c>
      <c r="G198" s="34"/>
      <c r="H198" s="34"/>
      <c r="I198" s="34"/>
      <c r="J198" s="34"/>
      <c r="K198" s="34"/>
      <c r="L198" s="38"/>
      <c r="M198" s="225"/>
      <c r="N198" s="226"/>
      <c r="O198" s="84"/>
      <c r="P198" s="84"/>
      <c r="Q198" s="84"/>
      <c r="R198" s="84"/>
      <c r="S198" s="84"/>
      <c r="T198" s="85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148</v>
      </c>
      <c r="AU198" s="17" t="s">
        <v>89</v>
      </c>
    </row>
    <row r="199" s="13" customFormat="1">
      <c r="A199" s="13"/>
      <c r="B199" s="227"/>
      <c r="C199" s="228"/>
      <c r="D199" s="229" t="s">
        <v>150</v>
      </c>
      <c r="E199" s="230" t="s">
        <v>1</v>
      </c>
      <c r="F199" s="231" t="s">
        <v>234</v>
      </c>
      <c r="G199" s="228"/>
      <c r="H199" s="232">
        <v>5.7000000000000002</v>
      </c>
      <c r="I199" s="228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150</v>
      </c>
      <c r="AU199" s="237" t="s">
        <v>89</v>
      </c>
      <c r="AV199" s="13" t="s">
        <v>89</v>
      </c>
      <c r="AW199" s="13" t="s">
        <v>34</v>
      </c>
      <c r="AX199" s="13" t="s">
        <v>80</v>
      </c>
      <c r="AY199" s="237" t="s">
        <v>139</v>
      </c>
    </row>
    <row r="200" s="14" customFormat="1">
      <c r="A200" s="14"/>
      <c r="B200" s="238"/>
      <c r="C200" s="239"/>
      <c r="D200" s="229" t="s">
        <v>150</v>
      </c>
      <c r="E200" s="240" t="s">
        <v>1</v>
      </c>
      <c r="F200" s="241" t="s">
        <v>152</v>
      </c>
      <c r="G200" s="239"/>
      <c r="H200" s="242">
        <v>5.7000000000000002</v>
      </c>
      <c r="I200" s="239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150</v>
      </c>
      <c r="AU200" s="247" t="s">
        <v>89</v>
      </c>
      <c r="AV200" s="14" t="s">
        <v>146</v>
      </c>
      <c r="AW200" s="14" t="s">
        <v>34</v>
      </c>
      <c r="AX200" s="14" t="s">
        <v>13</v>
      </c>
      <c r="AY200" s="247" t="s">
        <v>139</v>
      </c>
    </row>
    <row r="201" s="2" customFormat="1" ht="33" customHeight="1">
      <c r="A201" s="32"/>
      <c r="B201" s="33"/>
      <c r="C201" s="211" t="s">
        <v>246</v>
      </c>
      <c r="D201" s="211" t="s">
        <v>141</v>
      </c>
      <c r="E201" s="212" t="s">
        <v>247</v>
      </c>
      <c r="F201" s="213" t="s">
        <v>248</v>
      </c>
      <c r="G201" s="214" t="s">
        <v>214</v>
      </c>
      <c r="H201" s="215">
        <v>6.0750000000000002</v>
      </c>
      <c r="I201" s="216">
        <v>1430</v>
      </c>
      <c r="J201" s="216">
        <f>ROUND(I201*H201,2)</f>
        <v>8687.25</v>
      </c>
      <c r="K201" s="213" t="s">
        <v>145</v>
      </c>
      <c r="L201" s="38"/>
      <c r="M201" s="217" t="s">
        <v>1</v>
      </c>
      <c r="N201" s="218" t="s">
        <v>45</v>
      </c>
      <c r="O201" s="219">
        <v>1.768</v>
      </c>
      <c r="P201" s="219">
        <f>O201*H201</f>
        <v>10.740600000000001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21" t="s">
        <v>146</v>
      </c>
      <c r="AT201" s="221" t="s">
        <v>141</v>
      </c>
      <c r="AU201" s="221" t="s">
        <v>89</v>
      </c>
      <c r="AY201" s="17" t="s">
        <v>139</v>
      </c>
      <c r="BE201" s="222">
        <f>IF(N201="základní",J201,0)</f>
        <v>8687.25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13</v>
      </c>
      <c r="BK201" s="222">
        <f>ROUND(I201*H201,2)</f>
        <v>8687.25</v>
      </c>
      <c r="BL201" s="17" t="s">
        <v>146</v>
      </c>
      <c r="BM201" s="221" t="s">
        <v>249</v>
      </c>
    </row>
    <row r="202" s="2" customFormat="1">
      <c r="A202" s="32"/>
      <c r="B202" s="33"/>
      <c r="C202" s="34"/>
      <c r="D202" s="223" t="s">
        <v>148</v>
      </c>
      <c r="E202" s="34"/>
      <c r="F202" s="224" t="s">
        <v>250</v>
      </c>
      <c r="G202" s="34"/>
      <c r="H202" s="34"/>
      <c r="I202" s="34"/>
      <c r="J202" s="34"/>
      <c r="K202" s="34"/>
      <c r="L202" s="38"/>
      <c r="M202" s="225"/>
      <c r="N202" s="226"/>
      <c r="O202" s="84"/>
      <c r="P202" s="84"/>
      <c r="Q202" s="84"/>
      <c r="R202" s="84"/>
      <c r="S202" s="84"/>
      <c r="T202" s="85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148</v>
      </c>
      <c r="AU202" s="17" t="s">
        <v>89</v>
      </c>
    </row>
    <row r="203" s="13" customFormat="1">
      <c r="A203" s="13"/>
      <c r="B203" s="227"/>
      <c r="C203" s="228"/>
      <c r="D203" s="229" t="s">
        <v>150</v>
      </c>
      <c r="E203" s="230" t="s">
        <v>1</v>
      </c>
      <c r="F203" s="231" t="s">
        <v>240</v>
      </c>
      <c r="G203" s="228"/>
      <c r="H203" s="232">
        <v>6.0750000000000002</v>
      </c>
      <c r="I203" s="228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150</v>
      </c>
      <c r="AU203" s="237" t="s">
        <v>89</v>
      </c>
      <c r="AV203" s="13" t="s">
        <v>89</v>
      </c>
      <c r="AW203" s="13" t="s">
        <v>34</v>
      </c>
      <c r="AX203" s="13" t="s">
        <v>80</v>
      </c>
      <c r="AY203" s="237" t="s">
        <v>139</v>
      </c>
    </row>
    <row r="204" s="14" customFormat="1">
      <c r="A204" s="14"/>
      <c r="B204" s="238"/>
      <c r="C204" s="239"/>
      <c r="D204" s="229" t="s">
        <v>150</v>
      </c>
      <c r="E204" s="240" t="s">
        <v>1</v>
      </c>
      <c r="F204" s="241" t="s">
        <v>152</v>
      </c>
      <c r="G204" s="239"/>
      <c r="H204" s="242">
        <v>6.0750000000000002</v>
      </c>
      <c r="I204" s="239"/>
      <c r="J204" s="239"/>
      <c r="K204" s="239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150</v>
      </c>
      <c r="AU204" s="247" t="s">
        <v>89</v>
      </c>
      <c r="AV204" s="14" t="s">
        <v>146</v>
      </c>
      <c r="AW204" s="14" t="s">
        <v>34</v>
      </c>
      <c r="AX204" s="14" t="s">
        <v>13</v>
      </c>
      <c r="AY204" s="247" t="s">
        <v>139</v>
      </c>
    </row>
    <row r="205" s="2" customFormat="1" ht="33" customHeight="1">
      <c r="A205" s="32"/>
      <c r="B205" s="33"/>
      <c r="C205" s="211" t="s">
        <v>251</v>
      </c>
      <c r="D205" s="211" t="s">
        <v>141</v>
      </c>
      <c r="E205" s="212" t="s">
        <v>252</v>
      </c>
      <c r="F205" s="213" t="s">
        <v>253</v>
      </c>
      <c r="G205" s="214" t="s">
        <v>214</v>
      </c>
      <c r="H205" s="215">
        <v>2.8500000000000001</v>
      </c>
      <c r="I205" s="216">
        <v>2290</v>
      </c>
      <c r="J205" s="216">
        <f>ROUND(I205*H205,2)</f>
        <v>6526.5</v>
      </c>
      <c r="K205" s="213" t="s">
        <v>145</v>
      </c>
      <c r="L205" s="38"/>
      <c r="M205" s="217" t="s">
        <v>1</v>
      </c>
      <c r="N205" s="218" t="s">
        <v>45</v>
      </c>
      <c r="O205" s="219">
        <v>2.8410000000000002</v>
      </c>
      <c r="P205" s="219">
        <f>O205*H205</f>
        <v>8.0968500000000017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21" t="s">
        <v>146</v>
      </c>
      <c r="AT205" s="221" t="s">
        <v>141</v>
      </c>
      <c r="AU205" s="221" t="s">
        <v>89</v>
      </c>
      <c r="AY205" s="17" t="s">
        <v>139</v>
      </c>
      <c r="BE205" s="222">
        <f>IF(N205="základní",J205,0)</f>
        <v>6526.5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13</v>
      </c>
      <c r="BK205" s="222">
        <f>ROUND(I205*H205,2)</f>
        <v>6526.5</v>
      </c>
      <c r="BL205" s="17" t="s">
        <v>146</v>
      </c>
      <c r="BM205" s="221" t="s">
        <v>254</v>
      </c>
    </row>
    <row r="206" s="2" customFormat="1">
      <c r="A206" s="32"/>
      <c r="B206" s="33"/>
      <c r="C206" s="34"/>
      <c r="D206" s="223" t="s">
        <v>148</v>
      </c>
      <c r="E206" s="34"/>
      <c r="F206" s="224" t="s">
        <v>255</v>
      </c>
      <c r="G206" s="34"/>
      <c r="H206" s="34"/>
      <c r="I206" s="34"/>
      <c r="J206" s="34"/>
      <c r="K206" s="34"/>
      <c r="L206" s="38"/>
      <c r="M206" s="225"/>
      <c r="N206" s="226"/>
      <c r="O206" s="84"/>
      <c r="P206" s="84"/>
      <c r="Q206" s="84"/>
      <c r="R206" s="84"/>
      <c r="S206" s="84"/>
      <c r="T206" s="85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148</v>
      </c>
      <c r="AU206" s="17" t="s">
        <v>89</v>
      </c>
    </row>
    <row r="207" s="13" customFormat="1">
      <c r="A207" s="13"/>
      <c r="B207" s="227"/>
      <c r="C207" s="228"/>
      <c r="D207" s="229" t="s">
        <v>150</v>
      </c>
      <c r="E207" s="230" t="s">
        <v>1</v>
      </c>
      <c r="F207" s="231" t="s">
        <v>256</v>
      </c>
      <c r="G207" s="228"/>
      <c r="H207" s="232">
        <v>2.8500000000000001</v>
      </c>
      <c r="I207" s="228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150</v>
      </c>
      <c r="AU207" s="237" t="s">
        <v>89</v>
      </c>
      <c r="AV207" s="13" t="s">
        <v>89</v>
      </c>
      <c r="AW207" s="13" t="s">
        <v>34</v>
      </c>
      <c r="AX207" s="13" t="s">
        <v>80</v>
      </c>
      <c r="AY207" s="237" t="s">
        <v>139</v>
      </c>
    </row>
    <row r="208" s="14" customFormat="1">
      <c r="A208" s="14"/>
      <c r="B208" s="238"/>
      <c r="C208" s="239"/>
      <c r="D208" s="229" t="s">
        <v>150</v>
      </c>
      <c r="E208" s="240" t="s">
        <v>1</v>
      </c>
      <c r="F208" s="241" t="s">
        <v>152</v>
      </c>
      <c r="G208" s="239"/>
      <c r="H208" s="242">
        <v>2.8500000000000001</v>
      </c>
      <c r="I208" s="239"/>
      <c r="J208" s="239"/>
      <c r="K208" s="239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150</v>
      </c>
      <c r="AU208" s="247" t="s">
        <v>89</v>
      </c>
      <c r="AV208" s="14" t="s">
        <v>146</v>
      </c>
      <c r="AW208" s="14" t="s">
        <v>34</v>
      </c>
      <c r="AX208" s="14" t="s">
        <v>13</v>
      </c>
      <c r="AY208" s="247" t="s">
        <v>139</v>
      </c>
    </row>
    <row r="209" s="2" customFormat="1" ht="33" customHeight="1">
      <c r="A209" s="32"/>
      <c r="B209" s="33"/>
      <c r="C209" s="211" t="s">
        <v>7</v>
      </c>
      <c r="D209" s="211" t="s">
        <v>141</v>
      </c>
      <c r="E209" s="212" t="s">
        <v>257</v>
      </c>
      <c r="F209" s="213" t="s">
        <v>258</v>
      </c>
      <c r="G209" s="214" t="s">
        <v>214</v>
      </c>
      <c r="H209" s="215">
        <v>16.199999999999999</v>
      </c>
      <c r="I209" s="216">
        <v>1700</v>
      </c>
      <c r="J209" s="216">
        <f>ROUND(I209*H209,2)</f>
        <v>27540</v>
      </c>
      <c r="K209" s="213" t="s">
        <v>145</v>
      </c>
      <c r="L209" s="38"/>
      <c r="M209" s="217" t="s">
        <v>1</v>
      </c>
      <c r="N209" s="218" t="s">
        <v>45</v>
      </c>
      <c r="O209" s="219">
        <v>2.1019999999999999</v>
      </c>
      <c r="P209" s="219">
        <f>O209*H209</f>
        <v>34.052399999999999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21" t="s">
        <v>146</v>
      </c>
      <c r="AT209" s="221" t="s">
        <v>141</v>
      </c>
      <c r="AU209" s="221" t="s">
        <v>89</v>
      </c>
      <c r="AY209" s="17" t="s">
        <v>139</v>
      </c>
      <c r="BE209" s="222">
        <f>IF(N209="základní",J209,0)</f>
        <v>27540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13</v>
      </c>
      <c r="BK209" s="222">
        <f>ROUND(I209*H209,2)</f>
        <v>27540</v>
      </c>
      <c r="BL209" s="17" t="s">
        <v>146</v>
      </c>
      <c r="BM209" s="221" t="s">
        <v>259</v>
      </c>
    </row>
    <row r="210" s="2" customFormat="1">
      <c r="A210" s="32"/>
      <c r="B210" s="33"/>
      <c r="C210" s="34"/>
      <c r="D210" s="223" t="s">
        <v>148</v>
      </c>
      <c r="E210" s="34"/>
      <c r="F210" s="224" t="s">
        <v>260</v>
      </c>
      <c r="G210" s="34"/>
      <c r="H210" s="34"/>
      <c r="I210" s="34"/>
      <c r="J210" s="34"/>
      <c r="K210" s="34"/>
      <c r="L210" s="38"/>
      <c r="M210" s="225"/>
      <c r="N210" s="226"/>
      <c r="O210" s="84"/>
      <c r="P210" s="84"/>
      <c r="Q210" s="84"/>
      <c r="R210" s="84"/>
      <c r="S210" s="84"/>
      <c r="T210" s="85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148</v>
      </c>
      <c r="AU210" s="17" t="s">
        <v>89</v>
      </c>
    </row>
    <row r="211" s="13" customFormat="1">
      <c r="A211" s="13"/>
      <c r="B211" s="227"/>
      <c r="C211" s="228"/>
      <c r="D211" s="229" t="s">
        <v>150</v>
      </c>
      <c r="E211" s="230" t="s">
        <v>1</v>
      </c>
      <c r="F211" s="231" t="s">
        <v>261</v>
      </c>
      <c r="G211" s="228"/>
      <c r="H211" s="232">
        <v>16.199999999999999</v>
      </c>
      <c r="I211" s="228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150</v>
      </c>
      <c r="AU211" s="237" t="s">
        <v>89</v>
      </c>
      <c r="AV211" s="13" t="s">
        <v>89</v>
      </c>
      <c r="AW211" s="13" t="s">
        <v>34</v>
      </c>
      <c r="AX211" s="13" t="s">
        <v>80</v>
      </c>
      <c r="AY211" s="237" t="s">
        <v>139</v>
      </c>
    </row>
    <row r="212" s="14" customFormat="1">
      <c r="A212" s="14"/>
      <c r="B212" s="238"/>
      <c r="C212" s="239"/>
      <c r="D212" s="229" t="s">
        <v>150</v>
      </c>
      <c r="E212" s="240" t="s">
        <v>1</v>
      </c>
      <c r="F212" s="241" t="s">
        <v>152</v>
      </c>
      <c r="G212" s="239"/>
      <c r="H212" s="242">
        <v>16.199999999999999</v>
      </c>
      <c r="I212" s="239"/>
      <c r="J212" s="239"/>
      <c r="K212" s="239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150</v>
      </c>
      <c r="AU212" s="247" t="s">
        <v>89</v>
      </c>
      <c r="AV212" s="14" t="s">
        <v>146</v>
      </c>
      <c r="AW212" s="14" t="s">
        <v>34</v>
      </c>
      <c r="AX212" s="14" t="s">
        <v>13</v>
      </c>
      <c r="AY212" s="247" t="s">
        <v>139</v>
      </c>
    </row>
    <row r="213" s="2" customFormat="1" ht="37.8" customHeight="1">
      <c r="A213" s="32"/>
      <c r="B213" s="33"/>
      <c r="C213" s="211" t="s">
        <v>262</v>
      </c>
      <c r="D213" s="211" t="s">
        <v>141</v>
      </c>
      <c r="E213" s="212" t="s">
        <v>263</v>
      </c>
      <c r="F213" s="213" t="s">
        <v>264</v>
      </c>
      <c r="G213" s="214" t="s">
        <v>214</v>
      </c>
      <c r="H213" s="215">
        <v>347.19999999999999</v>
      </c>
      <c r="I213" s="216">
        <v>87.599999999999994</v>
      </c>
      <c r="J213" s="216">
        <f>ROUND(I213*H213,2)</f>
        <v>30414.720000000001</v>
      </c>
      <c r="K213" s="213" t="s">
        <v>145</v>
      </c>
      <c r="L213" s="38"/>
      <c r="M213" s="217" t="s">
        <v>1</v>
      </c>
      <c r="N213" s="218" t="s">
        <v>45</v>
      </c>
      <c r="O213" s="219">
        <v>0.043999999999999997</v>
      </c>
      <c r="P213" s="219">
        <f>O213*H213</f>
        <v>15.276799999999998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21" t="s">
        <v>146</v>
      </c>
      <c r="AT213" s="221" t="s">
        <v>141</v>
      </c>
      <c r="AU213" s="221" t="s">
        <v>89</v>
      </c>
      <c r="AY213" s="17" t="s">
        <v>139</v>
      </c>
      <c r="BE213" s="222">
        <f>IF(N213="základní",J213,0)</f>
        <v>30414.720000000001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13</v>
      </c>
      <c r="BK213" s="222">
        <f>ROUND(I213*H213,2)</f>
        <v>30414.720000000001</v>
      </c>
      <c r="BL213" s="17" t="s">
        <v>146</v>
      </c>
      <c r="BM213" s="221" t="s">
        <v>265</v>
      </c>
    </row>
    <row r="214" s="2" customFormat="1">
      <c r="A214" s="32"/>
      <c r="B214" s="33"/>
      <c r="C214" s="34"/>
      <c r="D214" s="223" t="s">
        <v>148</v>
      </c>
      <c r="E214" s="34"/>
      <c r="F214" s="224" t="s">
        <v>266</v>
      </c>
      <c r="G214" s="34"/>
      <c r="H214" s="34"/>
      <c r="I214" s="34"/>
      <c r="J214" s="34"/>
      <c r="K214" s="34"/>
      <c r="L214" s="38"/>
      <c r="M214" s="225"/>
      <c r="N214" s="226"/>
      <c r="O214" s="84"/>
      <c r="P214" s="84"/>
      <c r="Q214" s="84"/>
      <c r="R214" s="84"/>
      <c r="S214" s="84"/>
      <c r="T214" s="85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148</v>
      </c>
      <c r="AU214" s="17" t="s">
        <v>89</v>
      </c>
    </row>
    <row r="215" s="15" customFormat="1">
      <c r="A215" s="15"/>
      <c r="B215" s="248"/>
      <c r="C215" s="249"/>
      <c r="D215" s="229" t="s">
        <v>150</v>
      </c>
      <c r="E215" s="250" t="s">
        <v>1</v>
      </c>
      <c r="F215" s="251" t="s">
        <v>267</v>
      </c>
      <c r="G215" s="249"/>
      <c r="H215" s="250" t="s">
        <v>1</v>
      </c>
      <c r="I215" s="249"/>
      <c r="J215" s="249"/>
      <c r="K215" s="249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150</v>
      </c>
      <c r="AU215" s="256" t="s">
        <v>89</v>
      </c>
      <c r="AV215" s="15" t="s">
        <v>13</v>
      </c>
      <c r="AW215" s="15" t="s">
        <v>34</v>
      </c>
      <c r="AX215" s="15" t="s">
        <v>80</v>
      </c>
      <c r="AY215" s="256" t="s">
        <v>139</v>
      </c>
    </row>
    <row r="216" s="13" customFormat="1">
      <c r="A216" s="13"/>
      <c r="B216" s="227"/>
      <c r="C216" s="228"/>
      <c r="D216" s="229" t="s">
        <v>150</v>
      </c>
      <c r="E216" s="230" t="s">
        <v>1</v>
      </c>
      <c r="F216" s="231" t="s">
        <v>268</v>
      </c>
      <c r="G216" s="228"/>
      <c r="H216" s="232">
        <v>241.59999999999999</v>
      </c>
      <c r="I216" s="228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150</v>
      </c>
      <c r="AU216" s="237" t="s">
        <v>89</v>
      </c>
      <c r="AV216" s="13" t="s">
        <v>89</v>
      </c>
      <c r="AW216" s="13" t="s">
        <v>34</v>
      </c>
      <c r="AX216" s="13" t="s">
        <v>80</v>
      </c>
      <c r="AY216" s="237" t="s">
        <v>139</v>
      </c>
    </row>
    <row r="217" s="15" customFormat="1">
      <c r="A217" s="15"/>
      <c r="B217" s="248"/>
      <c r="C217" s="249"/>
      <c r="D217" s="229" t="s">
        <v>150</v>
      </c>
      <c r="E217" s="250" t="s">
        <v>1</v>
      </c>
      <c r="F217" s="251" t="s">
        <v>269</v>
      </c>
      <c r="G217" s="249"/>
      <c r="H217" s="250" t="s">
        <v>1</v>
      </c>
      <c r="I217" s="249"/>
      <c r="J217" s="249"/>
      <c r="K217" s="249"/>
      <c r="L217" s="252"/>
      <c r="M217" s="253"/>
      <c r="N217" s="254"/>
      <c r="O217" s="254"/>
      <c r="P217" s="254"/>
      <c r="Q217" s="254"/>
      <c r="R217" s="254"/>
      <c r="S217" s="254"/>
      <c r="T217" s="25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6" t="s">
        <v>150</v>
      </c>
      <c r="AU217" s="256" t="s">
        <v>89</v>
      </c>
      <c r="AV217" s="15" t="s">
        <v>13</v>
      </c>
      <c r="AW217" s="15" t="s">
        <v>34</v>
      </c>
      <c r="AX217" s="15" t="s">
        <v>80</v>
      </c>
      <c r="AY217" s="256" t="s">
        <v>139</v>
      </c>
    </row>
    <row r="218" s="13" customFormat="1">
      <c r="A218" s="13"/>
      <c r="B218" s="227"/>
      <c r="C218" s="228"/>
      <c r="D218" s="229" t="s">
        <v>150</v>
      </c>
      <c r="E218" s="230" t="s">
        <v>1</v>
      </c>
      <c r="F218" s="231" t="s">
        <v>270</v>
      </c>
      <c r="G218" s="228"/>
      <c r="H218" s="232">
        <v>97.5</v>
      </c>
      <c r="I218" s="228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150</v>
      </c>
      <c r="AU218" s="237" t="s">
        <v>89</v>
      </c>
      <c r="AV218" s="13" t="s">
        <v>89</v>
      </c>
      <c r="AW218" s="13" t="s">
        <v>34</v>
      </c>
      <c r="AX218" s="13" t="s">
        <v>80</v>
      </c>
      <c r="AY218" s="237" t="s">
        <v>139</v>
      </c>
    </row>
    <row r="219" s="13" customFormat="1">
      <c r="A219" s="13"/>
      <c r="B219" s="227"/>
      <c r="C219" s="228"/>
      <c r="D219" s="229" t="s">
        <v>150</v>
      </c>
      <c r="E219" s="230" t="s">
        <v>1</v>
      </c>
      <c r="F219" s="231" t="s">
        <v>271</v>
      </c>
      <c r="G219" s="228"/>
      <c r="H219" s="232">
        <v>8.0999999999999996</v>
      </c>
      <c r="I219" s="228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150</v>
      </c>
      <c r="AU219" s="237" t="s">
        <v>89</v>
      </c>
      <c r="AV219" s="13" t="s">
        <v>89</v>
      </c>
      <c r="AW219" s="13" t="s">
        <v>34</v>
      </c>
      <c r="AX219" s="13" t="s">
        <v>80</v>
      </c>
      <c r="AY219" s="237" t="s">
        <v>139</v>
      </c>
    </row>
    <row r="220" s="14" customFormat="1">
      <c r="A220" s="14"/>
      <c r="B220" s="238"/>
      <c r="C220" s="239"/>
      <c r="D220" s="229" t="s">
        <v>150</v>
      </c>
      <c r="E220" s="240" t="s">
        <v>1</v>
      </c>
      <c r="F220" s="241" t="s">
        <v>152</v>
      </c>
      <c r="G220" s="239"/>
      <c r="H220" s="242">
        <v>347.19999999999999</v>
      </c>
      <c r="I220" s="239"/>
      <c r="J220" s="239"/>
      <c r="K220" s="239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150</v>
      </c>
      <c r="AU220" s="247" t="s">
        <v>89</v>
      </c>
      <c r="AV220" s="14" t="s">
        <v>146</v>
      </c>
      <c r="AW220" s="14" t="s">
        <v>34</v>
      </c>
      <c r="AX220" s="14" t="s">
        <v>13</v>
      </c>
      <c r="AY220" s="247" t="s">
        <v>139</v>
      </c>
    </row>
    <row r="221" s="2" customFormat="1" ht="37.8" customHeight="1">
      <c r="A221" s="32"/>
      <c r="B221" s="33"/>
      <c r="C221" s="211" t="s">
        <v>272</v>
      </c>
      <c r="D221" s="211" t="s">
        <v>141</v>
      </c>
      <c r="E221" s="212" t="s">
        <v>273</v>
      </c>
      <c r="F221" s="213" t="s">
        <v>274</v>
      </c>
      <c r="G221" s="214" t="s">
        <v>214</v>
      </c>
      <c r="H221" s="215">
        <v>706.29999999999995</v>
      </c>
      <c r="I221" s="216">
        <v>344</v>
      </c>
      <c r="J221" s="216">
        <f>ROUND(I221*H221,2)</f>
        <v>242967.20000000001</v>
      </c>
      <c r="K221" s="213" t="s">
        <v>145</v>
      </c>
      <c r="L221" s="38"/>
      <c r="M221" s="217" t="s">
        <v>1</v>
      </c>
      <c r="N221" s="218" t="s">
        <v>45</v>
      </c>
      <c r="O221" s="219">
        <v>0.086999999999999994</v>
      </c>
      <c r="P221" s="219">
        <f>O221*H221</f>
        <v>61.44809999999999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21" t="s">
        <v>146</v>
      </c>
      <c r="AT221" s="221" t="s">
        <v>141</v>
      </c>
      <c r="AU221" s="221" t="s">
        <v>89</v>
      </c>
      <c r="AY221" s="17" t="s">
        <v>139</v>
      </c>
      <c r="BE221" s="222">
        <f>IF(N221="základní",J221,0)</f>
        <v>242967.20000000001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13</v>
      </c>
      <c r="BK221" s="222">
        <f>ROUND(I221*H221,2)</f>
        <v>242967.20000000001</v>
      </c>
      <c r="BL221" s="17" t="s">
        <v>146</v>
      </c>
      <c r="BM221" s="221" t="s">
        <v>275</v>
      </c>
    </row>
    <row r="222" s="2" customFormat="1">
      <c r="A222" s="32"/>
      <c r="B222" s="33"/>
      <c r="C222" s="34"/>
      <c r="D222" s="223" t="s">
        <v>148</v>
      </c>
      <c r="E222" s="34"/>
      <c r="F222" s="224" t="s">
        <v>276</v>
      </c>
      <c r="G222" s="34"/>
      <c r="H222" s="34"/>
      <c r="I222" s="34"/>
      <c r="J222" s="34"/>
      <c r="K222" s="34"/>
      <c r="L222" s="38"/>
      <c r="M222" s="225"/>
      <c r="N222" s="226"/>
      <c r="O222" s="84"/>
      <c r="P222" s="84"/>
      <c r="Q222" s="84"/>
      <c r="R222" s="84"/>
      <c r="S222" s="84"/>
      <c r="T222" s="85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148</v>
      </c>
      <c r="AU222" s="17" t="s">
        <v>89</v>
      </c>
    </row>
    <row r="223" s="13" customFormat="1">
      <c r="A223" s="13"/>
      <c r="B223" s="227"/>
      <c r="C223" s="228"/>
      <c r="D223" s="229" t="s">
        <v>150</v>
      </c>
      <c r="E223" s="230" t="s">
        <v>1</v>
      </c>
      <c r="F223" s="231" t="s">
        <v>217</v>
      </c>
      <c r="G223" s="228"/>
      <c r="H223" s="232">
        <v>640</v>
      </c>
      <c r="I223" s="228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150</v>
      </c>
      <c r="AU223" s="237" t="s">
        <v>89</v>
      </c>
      <c r="AV223" s="13" t="s">
        <v>89</v>
      </c>
      <c r="AW223" s="13" t="s">
        <v>34</v>
      </c>
      <c r="AX223" s="13" t="s">
        <v>80</v>
      </c>
      <c r="AY223" s="237" t="s">
        <v>139</v>
      </c>
    </row>
    <row r="224" s="13" customFormat="1">
      <c r="A224" s="13"/>
      <c r="B224" s="227"/>
      <c r="C224" s="228"/>
      <c r="D224" s="229" t="s">
        <v>150</v>
      </c>
      <c r="E224" s="230" t="s">
        <v>1</v>
      </c>
      <c r="F224" s="231" t="s">
        <v>277</v>
      </c>
      <c r="G224" s="228"/>
      <c r="H224" s="232">
        <v>28.5</v>
      </c>
      <c r="I224" s="228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150</v>
      </c>
      <c r="AU224" s="237" t="s">
        <v>89</v>
      </c>
      <c r="AV224" s="13" t="s">
        <v>89</v>
      </c>
      <c r="AW224" s="13" t="s">
        <v>34</v>
      </c>
      <c r="AX224" s="13" t="s">
        <v>80</v>
      </c>
      <c r="AY224" s="237" t="s">
        <v>139</v>
      </c>
    </row>
    <row r="225" s="13" customFormat="1">
      <c r="A225" s="13"/>
      <c r="B225" s="227"/>
      <c r="C225" s="228"/>
      <c r="D225" s="229" t="s">
        <v>150</v>
      </c>
      <c r="E225" s="230" t="s">
        <v>1</v>
      </c>
      <c r="F225" s="231" t="s">
        <v>278</v>
      </c>
      <c r="G225" s="228"/>
      <c r="H225" s="232">
        <v>37.799999999999997</v>
      </c>
      <c r="I225" s="228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150</v>
      </c>
      <c r="AU225" s="237" t="s">
        <v>89</v>
      </c>
      <c r="AV225" s="13" t="s">
        <v>89</v>
      </c>
      <c r="AW225" s="13" t="s">
        <v>34</v>
      </c>
      <c r="AX225" s="13" t="s">
        <v>80</v>
      </c>
      <c r="AY225" s="237" t="s">
        <v>139</v>
      </c>
    </row>
    <row r="226" s="14" customFormat="1">
      <c r="A226" s="14"/>
      <c r="B226" s="238"/>
      <c r="C226" s="239"/>
      <c r="D226" s="229" t="s">
        <v>150</v>
      </c>
      <c r="E226" s="240" t="s">
        <v>1</v>
      </c>
      <c r="F226" s="241" t="s">
        <v>152</v>
      </c>
      <c r="G226" s="239"/>
      <c r="H226" s="242">
        <v>706.29999999999995</v>
      </c>
      <c r="I226" s="239"/>
      <c r="J226" s="239"/>
      <c r="K226" s="239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150</v>
      </c>
      <c r="AU226" s="247" t="s">
        <v>89</v>
      </c>
      <c r="AV226" s="14" t="s">
        <v>146</v>
      </c>
      <c r="AW226" s="14" t="s">
        <v>34</v>
      </c>
      <c r="AX226" s="14" t="s">
        <v>13</v>
      </c>
      <c r="AY226" s="247" t="s">
        <v>139</v>
      </c>
    </row>
    <row r="227" s="2" customFormat="1" ht="37.8" customHeight="1">
      <c r="A227" s="32"/>
      <c r="B227" s="33"/>
      <c r="C227" s="211" t="s">
        <v>279</v>
      </c>
      <c r="D227" s="211" t="s">
        <v>141</v>
      </c>
      <c r="E227" s="212" t="s">
        <v>280</v>
      </c>
      <c r="F227" s="213" t="s">
        <v>281</v>
      </c>
      <c r="G227" s="214" t="s">
        <v>214</v>
      </c>
      <c r="H227" s="215">
        <v>1412.5999999999999</v>
      </c>
      <c r="I227" s="216">
        <v>27</v>
      </c>
      <c r="J227" s="216">
        <f>ROUND(I227*H227,2)</f>
        <v>38140.199999999997</v>
      </c>
      <c r="K227" s="213" t="s">
        <v>145</v>
      </c>
      <c r="L227" s="38"/>
      <c r="M227" s="217" t="s">
        <v>1</v>
      </c>
      <c r="N227" s="218" t="s">
        <v>45</v>
      </c>
      <c r="O227" s="219">
        <v>0.0050000000000000001</v>
      </c>
      <c r="P227" s="219">
        <f>O227*H227</f>
        <v>7.0629999999999997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21" t="s">
        <v>146</v>
      </c>
      <c r="AT227" s="221" t="s">
        <v>141</v>
      </c>
      <c r="AU227" s="221" t="s">
        <v>89</v>
      </c>
      <c r="AY227" s="17" t="s">
        <v>139</v>
      </c>
      <c r="BE227" s="222">
        <f>IF(N227="základní",J227,0)</f>
        <v>38140.199999999997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7" t="s">
        <v>13</v>
      </c>
      <c r="BK227" s="222">
        <f>ROUND(I227*H227,2)</f>
        <v>38140.199999999997</v>
      </c>
      <c r="BL227" s="17" t="s">
        <v>146</v>
      </c>
      <c r="BM227" s="221" t="s">
        <v>282</v>
      </c>
    </row>
    <row r="228" s="2" customFormat="1">
      <c r="A228" s="32"/>
      <c r="B228" s="33"/>
      <c r="C228" s="34"/>
      <c r="D228" s="223" t="s">
        <v>148</v>
      </c>
      <c r="E228" s="34"/>
      <c r="F228" s="224" t="s">
        <v>283</v>
      </c>
      <c r="G228" s="34"/>
      <c r="H228" s="34"/>
      <c r="I228" s="34"/>
      <c r="J228" s="34"/>
      <c r="K228" s="34"/>
      <c r="L228" s="38"/>
      <c r="M228" s="225"/>
      <c r="N228" s="226"/>
      <c r="O228" s="84"/>
      <c r="P228" s="84"/>
      <c r="Q228" s="84"/>
      <c r="R228" s="84"/>
      <c r="S228" s="84"/>
      <c r="T228" s="85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148</v>
      </c>
      <c r="AU228" s="17" t="s">
        <v>89</v>
      </c>
    </row>
    <row r="229" s="15" customFormat="1">
      <c r="A229" s="15"/>
      <c r="B229" s="248"/>
      <c r="C229" s="249"/>
      <c r="D229" s="229" t="s">
        <v>150</v>
      </c>
      <c r="E229" s="250" t="s">
        <v>1</v>
      </c>
      <c r="F229" s="251" t="s">
        <v>284</v>
      </c>
      <c r="G229" s="249"/>
      <c r="H229" s="250" t="s">
        <v>1</v>
      </c>
      <c r="I229" s="249"/>
      <c r="J229" s="249"/>
      <c r="K229" s="249"/>
      <c r="L229" s="252"/>
      <c r="M229" s="253"/>
      <c r="N229" s="254"/>
      <c r="O229" s="254"/>
      <c r="P229" s="254"/>
      <c r="Q229" s="254"/>
      <c r="R229" s="254"/>
      <c r="S229" s="254"/>
      <c r="T229" s="25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6" t="s">
        <v>150</v>
      </c>
      <c r="AU229" s="256" t="s">
        <v>89</v>
      </c>
      <c r="AV229" s="15" t="s">
        <v>13</v>
      </c>
      <c r="AW229" s="15" t="s">
        <v>34</v>
      </c>
      <c r="AX229" s="15" t="s">
        <v>80</v>
      </c>
      <c r="AY229" s="256" t="s">
        <v>139</v>
      </c>
    </row>
    <row r="230" s="13" customFormat="1">
      <c r="A230" s="13"/>
      <c r="B230" s="227"/>
      <c r="C230" s="228"/>
      <c r="D230" s="229" t="s">
        <v>150</v>
      </c>
      <c r="E230" s="230" t="s">
        <v>1</v>
      </c>
      <c r="F230" s="231" t="s">
        <v>285</v>
      </c>
      <c r="G230" s="228"/>
      <c r="H230" s="232">
        <v>1280</v>
      </c>
      <c r="I230" s="228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150</v>
      </c>
      <c r="AU230" s="237" t="s">
        <v>89</v>
      </c>
      <c r="AV230" s="13" t="s">
        <v>89</v>
      </c>
      <c r="AW230" s="13" t="s">
        <v>34</v>
      </c>
      <c r="AX230" s="13" t="s">
        <v>80</v>
      </c>
      <c r="AY230" s="237" t="s">
        <v>139</v>
      </c>
    </row>
    <row r="231" s="13" customFormat="1">
      <c r="A231" s="13"/>
      <c r="B231" s="227"/>
      <c r="C231" s="228"/>
      <c r="D231" s="229" t="s">
        <v>150</v>
      </c>
      <c r="E231" s="230" t="s">
        <v>1</v>
      </c>
      <c r="F231" s="231" t="s">
        <v>286</v>
      </c>
      <c r="G231" s="228"/>
      <c r="H231" s="232">
        <v>57</v>
      </c>
      <c r="I231" s="228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150</v>
      </c>
      <c r="AU231" s="237" t="s">
        <v>89</v>
      </c>
      <c r="AV231" s="13" t="s">
        <v>89</v>
      </c>
      <c r="AW231" s="13" t="s">
        <v>34</v>
      </c>
      <c r="AX231" s="13" t="s">
        <v>80</v>
      </c>
      <c r="AY231" s="237" t="s">
        <v>139</v>
      </c>
    </row>
    <row r="232" s="13" customFormat="1">
      <c r="A232" s="13"/>
      <c r="B232" s="227"/>
      <c r="C232" s="228"/>
      <c r="D232" s="229" t="s">
        <v>150</v>
      </c>
      <c r="E232" s="230" t="s">
        <v>1</v>
      </c>
      <c r="F232" s="231" t="s">
        <v>287</v>
      </c>
      <c r="G232" s="228"/>
      <c r="H232" s="232">
        <v>75.599999999999994</v>
      </c>
      <c r="I232" s="228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150</v>
      </c>
      <c r="AU232" s="237" t="s">
        <v>89</v>
      </c>
      <c r="AV232" s="13" t="s">
        <v>89</v>
      </c>
      <c r="AW232" s="13" t="s">
        <v>34</v>
      </c>
      <c r="AX232" s="13" t="s">
        <v>80</v>
      </c>
      <c r="AY232" s="237" t="s">
        <v>139</v>
      </c>
    </row>
    <row r="233" s="14" customFormat="1">
      <c r="A233" s="14"/>
      <c r="B233" s="238"/>
      <c r="C233" s="239"/>
      <c r="D233" s="229" t="s">
        <v>150</v>
      </c>
      <c r="E233" s="240" t="s">
        <v>1</v>
      </c>
      <c r="F233" s="241" t="s">
        <v>152</v>
      </c>
      <c r="G233" s="239"/>
      <c r="H233" s="242">
        <v>1412.5999999999999</v>
      </c>
      <c r="I233" s="239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150</v>
      </c>
      <c r="AU233" s="247" t="s">
        <v>89</v>
      </c>
      <c r="AV233" s="14" t="s">
        <v>146</v>
      </c>
      <c r="AW233" s="14" t="s">
        <v>34</v>
      </c>
      <c r="AX233" s="14" t="s">
        <v>13</v>
      </c>
      <c r="AY233" s="247" t="s">
        <v>139</v>
      </c>
    </row>
    <row r="234" s="2" customFormat="1" ht="24.15" customHeight="1">
      <c r="A234" s="32"/>
      <c r="B234" s="33"/>
      <c r="C234" s="211" t="s">
        <v>288</v>
      </c>
      <c r="D234" s="211" t="s">
        <v>141</v>
      </c>
      <c r="E234" s="212" t="s">
        <v>289</v>
      </c>
      <c r="F234" s="213" t="s">
        <v>290</v>
      </c>
      <c r="G234" s="214" t="s">
        <v>214</v>
      </c>
      <c r="H234" s="215">
        <v>135.30000000000001</v>
      </c>
      <c r="I234" s="216">
        <v>165</v>
      </c>
      <c r="J234" s="216">
        <f>ROUND(I234*H234,2)</f>
        <v>22324.5</v>
      </c>
      <c r="K234" s="213" t="s">
        <v>145</v>
      </c>
      <c r="L234" s="38"/>
      <c r="M234" s="217" t="s">
        <v>1</v>
      </c>
      <c r="N234" s="218" t="s">
        <v>45</v>
      </c>
      <c r="O234" s="219">
        <v>0.19700000000000001</v>
      </c>
      <c r="P234" s="219">
        <f>O234*H234</f>
        <v>26.654100000000003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21" t="s">
        <v>146</v>
      </c>
      <c r="AT234" s="221" t="s">
        <v>141</v>
      </c>
      <c r="AU234" s="221" t="s">
        <v>89</v>
      </c>
      <c r="AY234" s="17" t="s">
        <v>139</v>
      </c>
      <c r="BE234" s="222">
        <f>IF(N234="základní",J234,0)</f>
        <v>22324.5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7" t="s">
        <v>13</v>
      </c>
      <c r="BK234" s="222">
        <f>ROUND(I234*H234,2)</f>
        <v>22324.5</v>
      </c>
      <c r="BL234" s="17" t="s">
        <v>146</v>
      </c>
      <c r="BM234" s="221" t="s">
        <v>291</v>
      </c>
    </row>
    <row r="235" s="2" customFormat="1">
      <c r="A235" s="32"/>
      <c r="B235" s="33"/>
      <c r="C235" s="34"/>
      <c r="D235" s="223" t="s">
        <v>148</v>
      </c>
      <c r="E235" s="34"/>
      <c r="F235" s="224" t="s">
        <v>292</v>
      </c>
      <c r="G235" s="34"/>
      <c r="H235" s="34"/>
      <c r="I235" s="34"/>
      <c r="J235" s="34"/>
      <c r="K235" s="34"/>
      <c r="L235" s="38"/>
      <c r="M235" s="225"/>
      <c r="N235" s="226"/>
      <c r="O235" s="84"/>
      <c r="P235" s="84"/>
      <c r="Q235" s="84"/>
      <c r="R235" s="84"/>
      <c r="S235" s="84"/>
      <c r="T235" s="85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148</v>
      </c>
      <c r="AU235" s="17" t="s">
        <v>89</v>
      </c>
    </row>
    <row r="236" s="13" customFormat="1">
      <c r="A236" s="13"/>
      <c r="B236" s="227"/>
      <c r="C236" s="228"/>
      <c r="D236" s="229" t="s">
        <v>150</v>
      </c>
      <c r="E236" s="230" t="s">
        <v>1</v>
      </c>
      <c r="F236" s="231" t="s">
        <v>293</v>
      </c>
      <c r="G236" s="228"/>
      <c r="H236" s="232">
        <v>97.5</v>
      </c>
      <c r="I236" s="228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150</v>
      </c>
      <c r="AU236" s="237" t="s">
        <v>89</v>
      </c>
      <c r="AV236" s="13" t="s">
        <v>89</v>
      </c>
      <c r="AW236" s="13" t="s">
        <v>34</v>
      </c>
      <c r="AX236" s="13" t="s">
        <v>80</v>
      </c>
      <c r="AY236" s="237" t="s">
        <v>139</v>
      </c>
    </row>
    <row r="237" s="13" customFormat="1">
      <c r="A237" s="13"/>
      <c r="B237" s="227"/>
      <c r="C237" s="228"/>
      <c r="D237" s="229" t="s">
        <v>150</v>
      </c>
      <c r="E237" s="230" t="s">
        <v>1</v>
      </c>
      <c r="F237" s="231" t="s">
        <v>294</v>
      </c>
      <c r="G237" s="228"/>
      <c r="H237" s="232">
        <v>37.799999999999997</v>
      </c>
      <c r="I237" s="228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150</v>
      </c>
      <c r="AU237" s="237" t="s">
        <v>89</v>
      </c>
      <c r="AV237" s="13" t="s">
        <v>89</v>
      </c>
      <c r="AW237" s="13" t="s">
        <v>34</v>
      </c>
      <c r="AX237" s="13" t="s">
        <v>80</v>
      </c>
      <c r="AY237" s="237" t="s">
        <v>139</v>
      </c>
    </row>
    <row r="238" s="14" customFormat="1">
      <c r="A238" s="14"/>
      <c r="B238" s="238"/>
      <c r="C238" s="239"/>
      <c r="D238" s="229" t="s">
        <v>150</v>
      </c>
      <c r="E238" s="240" t="s">
        <v>1</v>
      </c>
      <c r="F238" s="241" t="s">
        <v>152</v>
      </c>
      <c r="G238" s="239"/>
      <c r="H238" s="242">
        <v>135.30000000000001</v>
      </c>
      <c r="I238" s="239"/>
      <c r="J238" s="239"/>
      <c r="K238" s="239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150</v>
      </c>
      <c r="AU238" s="247" t="s">
        <v>89</v>
      </c>
      <c r="AV238" s="14" t="s">
        <v>146</v>
      </c>
      <c r="AW238" s="14" t="s">
        <v>34</v>
      </c>
      <c r="AX238" s="14" t="s">
        <v>13</v>
      </c>
      <c r="AY238" s="247" t="s">
        <v>139</v>
      </c>
    </row>
    <row r="239" s="2" customFormat="1" ht="33" customHeight="1">
      <c r="A239" s="32"/>
      <c r="B239" s="33"/>
      <c r="C239" s="211" t="s">
        <v>295</v>
      </c>
      <c r="D239" s="211" t="s">
        <v>141</v>
      </c>
      <c r="E239" s="212" t="s">
        <v>296</v>
      </c>
      <c r="F239" s="213" t="s">
        <v>297</v>
      </c>
      <c r="G239" s="214" t="s">
        <v>95</v>
      </c>
      <c r="H239" s="215">
        <v>1306.655</v>
      </c>
      <c r="I239" s="216">
        <v>299</v>
      </c>
      <c r="J239" s="216">
        <f>ROUND(I239*H239,2)</f>
        <v>390689.84999999998</v>
      </c>
      <c r="K239" s="213" t="s">
        <v>145</v>
      </c>
      <c r="L239" s="38"/>
      <c r="M239" s="217" t="s">
        <v>1</v>
      </c>
      <c r="N239" s="218" t="s">
        <v>45</v>
      </c>
      <c r="O239" s="219">
        <v>0</v>
      </c>
      <c r="P239" s="219">
        <f>O239*H239</f>
        <v>0</v>
      </c>
      <c r="Q239" s="219">
        <v>0</v>
      </c>
      <c r="R239" s="219">
        <f>Q239*H239</f>
        <v>0</v>
      </c>
      <c r="S239" s="219">
        <v>0</v>
      </c>
      <c r="T239" s="220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21" t="s">
        <v>146</v>
      </c>
      <c r="AT239" s="221" t="s">
        <v>141</v>
      </c>
      <c r="AU239" s="221" t="s">
        <v>89</v>
      </c>
      <c r="AY239" s="17" t="s">
        <v>139</v>
      </c>
      <c r="BE239" s="222">
        <f>IF(N239="základní",J239,0)</f>
        <v>390689.84999999998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7" t="s">
        <v>13</v>
      </c>
      <c r="BK239" s="222">
        <f>ROUND(I239*H239,2)</f>
        <v>390689.84999999998</v>
      </c>
      <c r="BL239" s="17" t="s">
        <v>146</v>
      </c>
      <c r="BM239" s="221" t="s">
        <v>298</v>
      </c>
    </row>
    <row r="240" s="2" customFormat="1">
      <c r="A240" s="32"/>
      <c r="B240" s="33"/>
      <c r="C240" s="34"/>
      <c r="D240" s="223" t="s">
        <v>148</v>
      </c>
      <c r="E240" s="34"/>
      <c r="F240" s="224" t="s">
        <v>299</v>
      </c>
      <c r="G240" s="34"/>
      <c r="H240" s="34"/>
      <c r="I240" s="34"/>
      <c r="J240" s="34"/>
      <c r="K240" s="34"/>
      <c r="L240" s="38"/>
      <c r="M240" s="225"/>
      <c r="N240" s="226"/>
      <c r="O240" s="84"/>
      <c r="P240" s="84"/>
      <c r="Q240" s="84"/>
      <c r="R240" s="84"/>
      <c r="S240" s="84"/>
      <c r="T240" s="85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148</v>
      </c>
      <c r="AU240" s="17" t="s">
        <v>89</v>
      </c>
    </row>
    <row r="241" s="13" customFormat="1">
      <c r="A241" s="13"/>
      <c r="B241" s="227"/>
      <c r="C241" s="228"/>
      <c r="D241" s="229" t="s">
        <v>150</v>
      </c>
      <c r="E241" s="230" t="s">
        <v>1</v>
      </c>
      <c r="F241" s="231" t="s">
        <v>300</v>
      </c>
      <c r="G241" s="228"/>
      <c r="H241" s="232">
        <v>1184</v>
      </c>
      <c r="I241" s="228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150</v>
      </c>
      <c r="AU241" s="237" t="s">
        <v>89</v>
      </c>
      <c r="AV241" s="13" t="s">
        <v>89</v>
      </c>
      <c r="AW241" s="13" t="s">
        <v>34</v>
      </c>
      <c r="AX241" s="13" t="s">
        <v>80</v>
      </c>
      <c r="AY241" s="237" t="s">
        <v>139</v>
      </c>
    </row>
    <row r="242" s="13" customFormat="1">
      <c r="A242" s="13"/>
      <c r="B242" s="227"/>
      <c r="C242" s="228"/>
      <c r="D242" s="229" t="s">
        <v>150</v>
      </c>
      <c r="E242" s="230" t="s">
        <v>1</v>
      </c>
      <c r="F242" s="231" t="s">
        <v>301</v>
      </c>
      <c r="G242" s="228"/>
      <c r="H242" s="232">
        <v>52.725000000000001</v>
      </c>
      <c r="I242" s="228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150</v>
      </c>
      <c r="AU242" s="237" t="s">
        <v>89</v>
      </c>
      <c r="AV242" s="13" t="s">
        <v>89</v>
      </c>
      <c r="AW242" s="13" t="s">
        <v>34</v>
      </c>
      <c r="AX242" s="13" t="s">
        <v>80</v>
      </c>
      <c r="AY242" s="237" t="s">
        <v>139</v>
      </c>
    </row>
    <row r="243" s="13" customFormat="1">
      <c r="A243" s="13"/>
      <c r="B243" s="227"/>
      <c r="C243" s="228"/>
      <c r="D243" s="229" t="s">
        <v>150</v>
      </c>
      <c r="E243" s="230" t="s">
        <v>1</v>
      </c>
      <c r="F243" s="231" t="s">
        <v>302</v>
      </c>
      <c r="G243" s="228"/>
      <c r="H243" s="232">
        <v>69.930000000000007</v>
      </c>
      <c r="I243" s="228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150</v>
      </c>
      <c r="AU243" s="237" t="s">
        <v>89</v>
      </c>
      <c r="AV243" s="13" t="s">
        <v>89</v>
      </c>
      <c r="AW243" s="13" t="s">
        <v>34</v>
      </c>
      <c r="AX243" s="13" t="s">
        <v>80</v>
      </c>
      <c r="AY243" s="237" t="s">
        <v>139</v>
      </c>
    </row>
    <row r="244" s="14" customFormat="1">
      <c r="A244" s="14"/>
      <c r="B244" s="238"/>
      <c r="C244" s="239"/>
      <c r="D244" s="229" t="s">
        <v>150</v>
      </c>
      <c r="E244" s="240" t="s">
        <v>1</v>
      </c>
      <c r="F244" s="241" t="s">
        <v>152</v>
      </c>
      <c r="G244" s="239"/>
      <c r="H244" s="242">
        <v>1306.655</v>
      </c>
      <c r="I244" s="239"/>
      <c r="J244" s="239"/>
      <c r="K244" s="239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150</v>
      </c>
      <c r="AU244" s="247" t="s">
        <v>89</v>
      </c>
      <c r="AV244" s="14" t="s">
        <v>146</v>
      </c>
      <c r="AW244" s="14" t="s">
        <v>34</v>
      </c>
      <c r="AX244" s="14" t="s">
        <v>13</v>
      </c>
      <c r="AY244" s="247" t="s">
        <v>139</v>
      </c>
    </row>
    <row r="245" s="2" customFormat="1" ht="16.5" customHeight="1">
      <c r="A245" s="32"/>
      <c r="B245" s="33"/>
      <c r="C245" s="211" t="s">
        <v>303</v>
      </c>
      <c r="D245" s="211" t="s">
        <v>141</v>
      </c>
      <c r="E245" s="212" t="s">
        <v>304</v>
      </c>
      <c r="F245" s="213" t="s">
        <v>305</v>
      </c>
      <c r="G245" s="214" t="s">
        <v>214</v>
      </c>
      <c r="H245" s="215">
        <v>999.39999999999998</v>
      </c>
      <c r="I245" s="216">
        <v>22.800000000000001</v>
      </c>
      <c r="J245" s="216">
        <f>ROUND(I245*H245,2)</f>
        <v>22786.32</v>
      </c>
      <c r="K245" s="213" t="s">
        <v>145</v>
      </c>
      <c r="L245" s="38"/>
      <c r="M245" s="217" t="s">
        <v>1</v>
      </c>
      <c r="N245" s="218" t="s">
        <v>45</v>
      </c>
      <c r="O245" s="219">
        <v>0.0089999999999999993</v>
      </c>
      <c r="P245" s="219">
        <f>O245*H245</f>
        <v>8.9945999999999984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21" t="s">
        <v>146</v>
      </c>
      <c r="AT245" s="221" t="s">
        <v>141</v>
      </c>
      <c r="AU245" s="221" t="s">
        <v>89</v>
      </c>
      <c r="AY245" s="17" t="s">
        <v>139</v>
      </c>
      <c r="BE245" s="222">
        <f>IF(N245="základní",J245,0)</f>
        <v>22786.32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7" t="s">
        <v>13</v>
      </c>
      <c r="BK245" s="222">
        <f>ROUND(I245*H245,2)</f>
        <v>22786.32</v>
      </c>
      <c r="BL245" s="17" t="s">
        <v>146</v>
      </c>
      <c r="BM245" s="221" t="s">
        <v>306</v>
      </c>
    </row>
    <row r="246" s="2" customFormat="1">
      <c r="A246" s="32"/>
      <c r="B246" s="33"/>
      <c r="C246" s="34"/>
      <c r="D246" s="223" t="s">
        <v>148</v>
      </c>
      <c r="E246" s="34"/>
      <c r="F246" s="224" t="s">
        <v>307</v>
      </c>
      <c r="G246" s="34"/>
      <c r="H246" s="34"/>
      <c r="I246" s="34"/>
      <c r="J246" s="34"/>
      <c r="K246" s="34"/>
      <c r="L246" s="38"/>
      <c r="M246" s="225"/>
      <c r="N246" s="226"/>
      <c r="O246" s="84"/>
      <c r="P246" s="84"/>
      <c r="Q246" s="84"/>
      <c r="R246" s="84"/>
      <c r="S246" s="84"/>
      <c r="T246" s="85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148</v>
      </c>
      <c r="AU246" s="17" t="s">
        <v>89</v>
      </c>
    </row>
    <row r="247" s="13" customFormat="1">
      <c r="A247" s="13"/>
      <c r="B247" s="227"/>
      <c r="C247" s="228"/>
      <c r="D247" s="229" t="s">
        <v>150</v>
      </c>
      <c r="E247" s="230" t="s">
        <v>1</v>
      </c>
      <c r="F247" s="231" t="s">
        <v>268</v>
      </c>
      <c r="G247" s="228"/>
      <c r="H247" s="232">
        <v>241.59999999999999</v>
      </c>
      <c r="I247" s="228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150</v>
      </c>
      <c r="AU247" s="237" t="s">
        <v>89</v>
      </c>
      <c r="AV247" s="13" t="s">
        <v>89</v>
      </c>
      <c r="AW247" s="13" t="s">
        <v>34</v>
      </c>
      <c r="AX247" s="13" t="s">
        <v>80</v>
      </c>
      <c r="AY247" s="237" t="s">
        <v>139</v>
      </c>
    </row>
    <row r="248" s="13" customFormat="1">
      <c r="A248" s="13"/>
      <c r="B248" s="227"/>
      <c r="C248" s="228"/>
      <c r="D248" s="229" t="s">
        <v>150</v>
      </c>
      <c r="E248" s="230" t="s">
        <v>1</v>
      </c>
      <c r="F248" s="231" t="s">
        <v>308</v>
      </c>
      <c r="G248" s="228"/>
      <c r="H248" s="232">
        <v>720</v>
      </c>
      <c r="I248" s="228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150</v>
      </c>
      <c r="AU248" s="237" t="s">
        <v>89</v>
      </c>
      <c r="AV248" s="13" t="s">
        <v>89</v>
      </c>
      <c r="AW248" s="13" t="s">
        <v>34</v>
      </c>
      <c r="AX248" s="13" t="s">
        <v>80</v>
      </c>
      <c r="AY248" s="237" t="s">
        <v>139</v>
      </c>
    </row>
    <row r="249" s="13" customFormat="1">
      <c r="A249" s="13"/>
      <c r="B249" s="227"/>
      <c r="C249" s="228"/>
      <c r="D249" s="229" t="s">
        <v>150</v>
      </c>
      <c r="E249" s="230" t="s">
        <v>1</v>
      </c>
      <c r="F249" s="231" t="s">
        <v>294</v>
      </c>
      <c r="G249" s="228"/>
      <c r="H249" s="232">
        <v>37.799999999999997</v>
      </c>
      <c r="I249" s="228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150</v>
      </c>
      <c r="AU249" s="237" t="s">
        <v>89</v>
      </c>
      <c r="AV249" s="13" t="s">
        <v>89</v>
      </c>
      <c r="AW249" s="13" t="s">
        <v>34</v>
      </c>
      <c r="AX249" s="13" t="s">
        <v>80</v>
      </c>
      <c r="AY249" s="237" t="s">
        <v>139</v>
      </c>
    </row>
    <row r="250" s="14" customFormat="1">
      <c r="A250" s="14"/>
      <c r="B250" s="238"/>
      <c r="C250" s="239"/>
      <c r="D250" s="229" t="s">
        <v>150</v>
      </c>
      <c r="E250" s="240" t="s">
        <v>1</v>
      </c>
      <c r="F250" s="241" t="s">
        <v>309</v>
      </c>
      <c r="G250" s="239"/>
      <c r="H250" s="242">
        <v>999.39999999999998</v>
      </c>
      <c r="I250" s="239"/>
      <c r="J250" s="239"/>
      <c r="K250" s="239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150</v>
      </c>
      <c r="AU250" s="247" t="s">
        <v>89</v>
      </c>
      <c r="AV250" s="14" t="s">
        <v>146</v>
      </c>
      <c r="AW250" s="14" t="s">
        <v>34</v>
      </c>
      <c r="AX250" s="14" t="s">
        <v>13</v>
      </c>
      <c r="AY250" s="247" t="s">
        <v>139</v>
      </c>
    </row>
    <row r="251" s="2" customFormat="1" ht="33" customHeight="1">
      <c r="A251" s="32"/>
      <c r="B251" s="33"/>
      <c r="C251" s="211" t="s">
        <v>310</v>
      </c>
      <c r="D251" s="211" t="s">
        <v>141</v>
      </c>
      <c r="E251" s="212" t="s">
        <v>311</v>
      </c>
      <c r="F251" s="213" t="s">
        <v>312</v>
      </c>
      <c r="G251" s="214" t="s">
        <v>196</v>
      </c>
      <c r="H251" s="215">
        <v>650</v>
      </c>
      <c r="I251" s="216">
        <v>17.800000000000001</v>
      </c>
      <c r="J251" s="216">
        <f>ROUND(I251*H251,2)</f>
        <v>11570</v>
      </c>
      <c r="K251" s="213" t="s">
        <v>145</v>
      </c>
      <c r="L251" s="38"/>
      <c r="M251" s="217" t="s">
        <v>1</v>
      </c>
      <c r="N251" s="218" t="s">
        <v>45</v>
      </c>
      <c r="O251" s="219">
        <v>0.012</v>
      </c>
      <c r="P251" s="219">
        <f>O251*H251</f>
        <v>7.7999999999999998</v>
      </c>
      <c r="Q251" s="219">
        <v>0</v>
      </c>
      <c r="R251" s="219">
        <f>Q251*H251</f>
        <v>0</v>
      </c>
      <c r="S251" s="219">
        <v>0</v>
      </c>
      <c r="T251" s="220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221" t="s">
        <v>146</v>
      </c>
      <c r="AT251" s="221" t="s">
        <v>141</v>
      </c>
      <c r="AU251" s="221" t="s">
        <v>89</v>
      </c>
      <c r="AY251" s="17" t="s">
        <v>139</v>
      </c>
      <c r="BE251" s="222">
        <f>IF(N251="základní",J251,0)</f>
        <v>11570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7" t="s">
        <v>13</v>
      </c>
      <c r="BK251" s="222">
        <f>ROUND(I251*H251,2)</f>
        <v>11570</v>
      </c>
      <c r="BL251" s="17" t="s">
        <v>146</v>
      </c>
      <c r="BM251" s="221" t="s">
        <v>313</v>
      </c>
    </row>
    <row r="252" s="2" customFormat="1">
      <c r="A252" s="32"/>
      <c r="B252" s="33"/>
      <c r="C252" s="34"/>
      <c r="D252" s="223" t="s">
        <v>148</v>
      </c>
      <c r="E252" s="34"/>
      <c r="F252" s="224" t="s">
        <v>314</v>
      </c>
      <c r="G252" s="34"/>
      <c r="H252" s="34"/>
      <c r="I252" s="34"/>
      <c r="J252" s="34"/>
      <c r="K252" s="34"/>
      <c r="L252" s="38"/>
      <c r="M252" s="225"/>
      <c r="N252" s="226"/>
      <c r="O252" s="84"/>
      <c r="P252" s="84"/>
      <c r="Q252" s="84"/>
      <c r="R252" s="84"/>
      <c r="S252" s="84"/>
      <c r="T252" s="85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7" t="s">
        <v>148</v>
      </c>
      <c r="AU252" s="17" t="s">
        <v>89</v>
      </c>
    </row>
    <row r="253" s="13" customFormat="1">
      <c r="A253" s="13"/>
      <c r="B253" s="227"/>
      <c r="C253" s="228"/>
      <c r="D253" s="229" t="s">
        <v>150</v>
      </c>
      <c r="E253" s="230" t="s">
        <v>1</v>
      </c>
      <c r="F253" s="231" t="s">
        <v>315</v>
      </c>
      <c r="G253" s="228"/>
      <c r="H253" s="232">
        <v>650</v>
      </c>
      <c r="I253" s="228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150</v>
      </c>
      <c r="AU253" s="237" t="s">
        <v>89</v>
      </c>
      <c r="AV253" s="13" t="s">
        <v>89</v>
      </c>
      <c r="AW253" s="13" t="s">
        <v>34</v>
      </c>
      <c r="AX253" s="13" t="s">
        <v>80</v>
      </c>
      <c r="AY253" s="237" t="s">
        <v>139</v>
      </c>
    </row>
    <row r="254" s="14" customFormat="1">
      <c r="A254" s="14"/>
      <c r="B254" s="238"/>
      <c r="C254" s="239"/>
      <c r="D254" s="229" t="s">
        <v>150</v>
      </c>
      <c r="E254" s="240" t="s">
        <v>1</v>
      </c>
      <c r="F254" s="241" t="s">
        <v>152</v>
      </c>
      <c r="G254" s="239"/>
      <c r="H254" s="242">
        <v>650</v>
      </c>
      <c r="I254" s="239"/>
      <c r="J254" s="239"/>
      <c r="K254" s="239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150</v>
      </c>
      <c r="AU254" s="247" t="s">
        <v>89</v>
      </c>
      <c r="AV254" s="14" t="s">
        <v>146</v>
      </c>
      <c r="AW254" s="14" t="s">
        <v>34</v>
      </c>
      <c r="AX254" s="14" t="s">
        <v>13</v>
      </c>
      <c r="AY254" s="247" t="s">
        <v>139</v>
      </c>
    </row>
    <row r="255" s="2" customFormat="1" ht="24.15" customHeight="1">
      <c r="A255" s="32"/>
      <c r="B255" s="33"/>
      <c r="C255" s="211" t="s">
        <v>316</v>
      </c>
      <c r="D255" s="211" t="s">
        <v>141</v>
      </c>
      <c r="E255" s="212" t="s">
        <v>317</v>
      </c>
      <c r="F255" s="213" t="s">
        <v>318</v>
      </c>
      <c r="G255" s="214" t="s">
        <v>196</v>
      </c>
      <c r="H255" s="215">
        <v>677</v>
      </c>
      <c r="I255" s="216">
        <v>22</v>
      </c>
      <c r="J255" s="216">
        <f>ROUND(I255*H255,2)</f>
        <v>14894</v>
      </c>
      <c r="K255" s="213" t="s">
        <v>145</v>
      </c>
      <c r="L255" s="38"/>
      <c r="M255" s="217" t="s">
        <v>1</v>
      </c>
      <c r="N255" s="218" t="s">
        <v>45</v>
      </c>
      <c r="O255" s="219">
        <v>0.058000000000000003</v>
      </c>
      <c r="P255" s="219">
        <f>O255*H255</f>
        <v>39.266000000000005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221" t="s">
        <v>146</v>
      </c>
      <c r="AT255" s="221" t="s">
        <v>141</v>
      </c>
      <c r="AU255" s="221" t="s">
        <v>89</v>
      </c>
      <c r="AY255" s="17" t="s">
        <v>139</v>
      </c>
      <c r="BE255" s="222">
        <f>IF(N255="základní",J255,0)</f>
        <v>14894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7" t="s">
        <v>13</v>
      </c>
      <c r="BK255" s="222">
        <f>ROUND(I255*H255,2)</f>
        <v>14894</v>
      </c>
      <c r="BL255" s="17" t="s">
        <v>146</v>
      </c>
      <c r="BM255" s="221" t="s">
        <v>319</v>
      </c>
    </row>
    <row r="256" s="2" customFormat="1">
      <c r="A256" s="32"/>
      <c r="B256" s="33"/>
      <c r="C256" s="34"/>
      <c r="D256" s="223" t="s">
        <v>148</v>
      </c>
      <c r="E256" s="34"/>
      <c r="F256" s="224" t="s">
        <v>320</v>
      </c>
      <c r="G256" s="34"/>
      <c r="H256" s="34"/>
      <c r="I256" s="34"/>
      <c r="J256" s="34"/>
      <c r="K256" s="34"/>
      <c r="L256" s="38"/>
      <c r="M256" s="225"/>
      <c r="N256" s="226"/>
      <c r="O256" s="84"/>
      <c r="P256" s="84"/>
      <c r="Q256" s="84"/>
      <c r="R256" s="84"/>
      <c r="S256" s="84"/>
      <c r="T256" s="85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148</v>
      </c>
      <c r="AU256" s="17" t="s">
        <v>89</v>
      </c>
    </row>
    <row r="257" s="13" customFormat="1">
      <c r="A257" s="13"/>
      <c r="B257" s="227"/>
      <c r="C257" s="228"/>
      <c r="D257" s="229" t="s">
        <v>150</v>
      </c>
      <c r="E257" s="230" t="s">
        <v>1</v>
      </c>
      <c r="F257" s="231" t="s">
        <v>321</v>
      </c>
      <c r="G257" s="228"/>
      <c r="H257" s="232">
        <v>650</v>
      </c>
      <c r="I257" s="228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150</v>
      </c>
      <c r="AU257" s="237" t="s">
        <v>89</v>
      </c>
      <c r="AV257" s="13" t="s">
        <v>89</v>
      </c>
      <c r="AW257" s="13" t="s">
        <v>34</v>
      </c>
      <c r="AX257" s="13" t="s">
        <v>80</v>
      </c>
      <c r="AY257" s="237" t="s">
        <v>139</v>
      </c>
    </row>
    <row r="258" s="13" customFormat="1">
      <c r="A258" s="13"/>
      <c r="B258" s="227"/>
      <c r="C258" s="228"/>
      <c r="D258" s="229" t="s">
        <v>150</v>
      </c>
      <c r="E258" s="230" t="s">
        <v>1</v>
      </c>
      <c r="F258" s="231" t="s">
        <v>322</v>
      </c>
      <c r="G258" s="228"/>
      <c r="H258" s="232">
        <v>27</v>
      </c>
      <c r="I258" s="228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150</v>
      </c>
      <c r="AU258" s="237" t="s">
        <v>89</v>
      </c>
      <c r="AV258" s="13" t="s">
        <v>89</v>
      </c>
      <c r="AW258" s="13" t="s">
        <v>34</v>
      </c>
      <c r="AX258" s="13" t="s">
        <v>80</v>
      </c>
      <c r="AY258" s="237" t="s">
        <v>139</v>
      </c>
    </row>
    <row r="259" s="14" customFormat="1">
      <c r="A259" s="14"/>
      <c r="B259" s="238"/>
      <c r="C259" s="239"/>
      <c r="D259" s="229" t="s">
        <v>150</v>
      </c>
      <c r="E259" s="240" t="s">
        <v>1</v>
      </c>
      <c r="F259" s="241" t="s">
        <v>152</v>
      </c>
      <c r="G259" s="239"/>
      <c r="H259" s="242">
        <v>677</v>
      </c>
      <c r="I259" s="239"/>
      <c r="J259" s="239"/>
      <c r="K259" s="239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150</v>
      </c>
      <c r="AU259" s="247" t="s">
        <v>89</v>
      </c>
      <c r="AV259" s="14" t="s">
        <v>146</v>
      </c>
      <c r="AW259" s="14" t="s">
        <v>34</v>
      </c>
      <c r="AX259" s="14" t="s">
        <v>13</v>
      </c>
      <c r="AY259" s="247" t="s">
        <v>139</v>
      </c>
    </row>
    <row r="260" s="2" customFormat="1" ht="16.5" customHeight="1">
      <c r="A260" s="32"/>
      <c r="B260" s="33"/>
      <c r="C260" s="257" t="s">
        <v>323</v>
      </c>
      <c r="D260" s="257" t="s">
        <v>324</v>
      </c>
      <c r="E260" s="258" t="s">
        <v>325</v>
      </c>
      <c r="F260" s="259" t="s">
        <v>326</v>
      </c>
      <c r="G260" s="260" t="s">
        <v>327</v>
      </c>
      <c r="H260" s="261">
        <v>13.539999999999999</v>
      </c>
      <c r="I260" s="262">
        <v>103</v>
      </c>
      <c r="J260" s="262">
        <f>ROUND(I260*H260,2)</f>
        <v>1394.6199999999999</v>
      </c>
      <c r="K260" s="259" t="s">
        <v>145</v>
      </c>
      <c r="L260" s="263"/>
      <c r="M260" s="264" t="s">
        <v>1</v>
      </c>
      <c r="N260" s="265" t="s">
        <v>45</v>
      </c>
      <c r="O260" s="219">
        <v>0</v>
      </c>
      <c r="P260" s="219">
        <f>O260*H260</f>
        <v>0</v>
      </c>
      <c r="Q260" s="219">
        <v>0.001</v>
      </c>
      <c r="R260" s="219">
        <f>Q260*H260</f>
        <v>0.01354</v>
      </c>
      <c r="S260" s="219">
        <v>0</v>
      </c>
      <c r="T260" s="220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21" t="s">
        <v>183</v>
      </c>
      <c r="AT260" s="221" t="s">
        <v>324</v>
      </c>
      <c r="AU260" s="221" t="s">
        <v>89</v>
      </c>
      <c r="AY260" s="17" t="s">
        <v>139</v>
      </c>
      <c r="BE260" s="222">
        <f>IF(N260="základní",J260,0)</f>
        <v>1394.6199999999999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7" t="s">
        <v>13</v>
      </c>
      <c r="BK260" s="222">
        <f>ROUND(I260*H260,2)</f>
        <v>1394.6199999999999</v>
      </c>
      <c r="BL260" s="17" t="s">
        <v>146</v>
      </c>
      <c r="BM260" s="221" t="s">
        <v>328</v>
      </c>
    </row>
    <row r="261" s="13" customFormat="1">
      <c r="A261" s="13"/>
      <c r="B261" s="227"/>
      <c r="C261" s="228"/>
      <c r="D261" s="229" t="s">
        <v>150</v>
      </c>
      <c r="E261" s="228"/>
      <c r="F261" s="231" t="s">
        <v>329</v>
      </c>
      <c r="G261" s="228"/>
      <c r="H261" s="232">
        <v>13.539999999999999</v>
      </c>
      <c r="I261" s="228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150</v>
      </c>
      <c r="AU261" s="237" t="s">
        <v>89</v>
      </c>
      <c r="AV261" s="13" t="s">
        <v>89</v>
      </c>
      <c r="AW261" s="13" t="s">
        <v>4</v>
      </c>
      <c r="AX261" s="13" t="s">
        <v>13</v>
      </c>
      <c r="AY261" s="237" t="s">
        <v>139</v>
      </c>
    </row>
    <row r="262" s="2" customFormat="1" ht="24.15" customHeight="1">
      <c r="A262" s="32"/>
      <c r="B262" s="33"/>
      <c r="C262" s="211" t="s">
        <v>330</v>
      </c>
      <c r="D262" s="211" t="s">
        <v>141</v>
      </c>
      <c r="E262" s="212" t="s">
        <v>331</v>
      </c>
      <c r="F262" s="213" t="s">
        <v>332</v>
      </c>
      <c r="G262" s="214" t="s">
        <v>196</v>
      </c>
      <c r="H262" s="215">
        <v>677</v>
      </c>
      <c r="I262" s="216">
        <v>16.100000000000001</v>
      </c>
      <c r="J262" s="216">
        <f>ROUND(I262*H262,2)</f>
        <v>10899.700000000001</v>
      </c>
      <c r="K262" s="213" t="s">
        <v>145</v>
      </c>
      <c r="L262" s="38"/>
      <c r="M262" s="217" t="s">
        <v>1</v>
      </c>
      <c r="N262" s="218" t="s">
        <v>45</v>
      </c>
      <c r="O262" s="219">
        <v>0.019</v>
      </c>
      <c r="P262" s="219">
        <f>O262*H262</f>
        <v>12.863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21" t="s">
        <v>146</v>
      </c>
      <c r="AT262" s="221" t="s">
        <v>141</v>
      </c>
      <c r="AU262" s="221" t="s">
        <v>89</v>
      </c>
      <c r="AY262" s="17" t="s">
        <v>139</v>
      </c>
      <c r="BE262" s="222">
        <f>IF(N262="základní",J262,0)</f>
        <v>10899.700000000001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7" t="s">
        <v>13</v>
      </c>
      <c r="BK262" s="222">
        <f>ROUND(I262*H262,2)</f>
        <v>10899.700000000001</v>
      </c>
      <c r="BL262" s="17" t="s">
        <v>146</v>
      </c>
      <c r="BM262" s="221" t="s">
        <v>333</v>
      </c>
    </row>
    <row r="263" s="2" customFormat="1">
      <c r="A263" s="32"/>
      <c r="B263" s="33"/>
      <c r="C263" s="34"/>
      <c r="D263" s="223" t="s">
        <v>148</v>
      </c>
      <c r="E263" s="34"/>
      <c r="F263" s="224" t="s">
        <v>334</v>
      </c>
      <c r="G263" s="34"/>
      <c r="H263" s="34"/>
      <c r="I263" s="34"/>
      <c r="J263" s="34"/>
      <c r="K263" s="34"/>
      <c r="L263" s="38"/>
      <c r="M263" s="225"/>
      <c r="N263" s="226"/>
      <c r="O263" s="84"/>
      <c r="P263" s="84"/>
      <c r="Q263" s="84"/>
      <c r="R263" s="84"/>
      <c r="S263" s="84"/>
      <c r="T263" s="85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148</v>
      </c>
      <c r="AU263" s="17" t="s">
        <v>89</v>
      </c>
    </row>
    <row r="264" s="13" customFormat="1">
      <c r="A264" s="13"/>
      <c r="B264" s="227"/>
      <c r="C264" s="228"/>
      <c r="D264" s="229" t="s">
        <v>150</v>
      </c>
      <c r="E264" s="230" t="s">
        <v>1</v>
      </c>
      <c r="F264" s="231" t="s">
        <v>335</v>
      </c>
      <c r="G264" s="228"/>
      <c r="H264" s="232">
        <v>650</v>
      </c>
      <c r="I264" s="228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150</v>
      </c>
      <c r="AU264" s="237" t="s">
        <v>89</v>
      </c>
      <c r="AV264" s="13" t="s">
        <v>89</v>
      </c>
      <c r="AW264" s="13" t="s">
        <v>34</v>
      </c>
      <c r="AX264" s="13" t="s">
        <v>80</v>
      </c>
      <c r="AY264" s="237" t="s">
        <v>139</v>
      </c>
    </row>
    <row r="265" s="13" customFormat="1">
      <c r="A265" s="13"/>
      <c r="B265" s="227"/>
      <c r="C265" s="228"/>
      <c r="D265" s="229" t="s">
        <v>150</v>
      </c>
      <c r="E265" s="230" t="s">
        <v>1</v>
      </c>
      <c r="F265" s="231" t="s">
        <v>322</v>
      </c>
      <c r="G265" s="228"/>
      <c r="H265" s="232">
        <v>27</v>
      </c>
      <c r="I265" s="228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150</v>
      </c>
      <c r="AU265" s="237" t="s">
        <v>89</v>
      </c>
      <c r="AV265" s="13" t="s">
        <v>89</v>
      </c>
      <c r="AW265" s="13" t="s">
        <v>34</v>
      </c>
      <c r="AX265" s="13" t="s">
        <v>80</v>
      </c>
      <c r="AY265" s="237" t="s">
        <v>139</v>
      </c>
    </row>
    <row r="266" s="14" customFormat="1">
      <c r="A266" s="14"/>
      <c r="B266" s="238"/>
      <c r="C266" s="239"/>
      <c r="D266" s="229" t="s">
        <v>150</v>
      </c>
      <c r="E266" s="240" t="s">
        <v>1</v>
      </c>
      <c r="F266" s="241" t="s">
        <v>152</v>
      </c>
      <c r="G266" s="239"/>
      <c r="H266" s="242">
        <v>677</v>
      </c>
      <c r="I266" s="239"/>
      <c r="J266" s="239"/>
      <c r="K266" s="239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150</v>
      </c>
      <c r="AU266" s="247" t="s">
        <v>89</v>
      </c>
      <c r="AV266" s="14" t="s">
        <v>146</v>
      </c>
      <c r="AW266" s="14" t="s">
        <v>34</v>
      </c>
      <c r="AX266" s="14" t="s">
        <v>13</v>
      </c>
      <c r="AY266" s="247" t="s">
        <v>139</v>
      </c>
    </row>
    <row r="267" s="2" customFormat="1" ht="24.15" customHeight="1">
      <c r="A267" s="32"/>
      <c r="B267" s="33"/>
      <c r="C267" s="211" t="s">
        <v>336</v>
      </c>
      <c r="D267" s="211" t="s">
        <v>141</v>
      </c>
      <c r="E267" s="212" t="s">
        <v>337</v>
      </c>
      <c r="F267" s="213" t="s">
        <v>338</v>
      </c>
      <c r="G267" s="214" t="s">
        <v>196</v>
      </c>
      <c r="H267" s="215">
        <v>1993</v>
      </c>
      <c r="I267" s="216">
        <v>25.800000000000001</v>
      </c>
      <c r="J267" s="216">
        <f>ROUND(I267*H267,2)</f>
        <v>51419.400000000001</v>
      </c>
      <c r="K267" s="213" t="s">
        <v>145</v>
      </c>
      <c r="L267" s="38"/>
      <c r="M267" s="217" t="s">
        <v>1</v>
      </c>
      <c r="N267" s="218" t="s">
        <v>45</v>
      </c>
      <c r="O267" s="219">
        <v>0.025000000000000001</v>
      </c>
      <c r="P267" s="219">
        <f>O267*H267</f>
        <v>49.825000000000003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221" t="s">
        <v>146</v>
      </c>
      <c r="AT267" s="221" t="s">
        <v>141</v>
      </c>
      <c r="AU267" s="221" t="s">
        <v>89</v>
      </c>
      <c r="AY267" s="17" t="s">
        <v>139</v>
      </c>
      <c r="BE267" s="222">
        <f>IF(N267="základní",J267,0)</f>
        <v>51419.400000000001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13</v>
      </c>
      <c r="BK267" s="222">
        <f>ROUND(I267*H267,2)</f>
        <v>51419.400000000001</v>
      </c>
      <c r="BL267" s="17" t="s">
        <v>146</v>
      </c>
      <c r="BM267" s="221" t="s">
        <v>339</v>
      </c>
    </row>
    <row r="268" s="2" customFormat="1">
      <c r="A268" s="32"/>
      <c r="B268" s="33"/>
      <c r="C268" s="34"/>
      <c r="D268" s="223" t="s">
        <v>148</v>
      </c>
      <c r="E268" s="34"/>
      <c r="F268" s="224" t="s">
        <v>340</v>
      </c>
      <c r="G268" s="34"/>
      <c r="H268" s="34"/>
      <c r="I268" s="34"/>
      <c r="J268" s="34"/>
      <c r="K268" s="34"/>
      <c r="L268" s="38"/>
      <c r="M268" s="225"/>
      <c r="N268" s="226"/>
      <c r="O268" s="84"/>
      <c r="P268" s="84"/>
      <c r="Q268" s="84"/>
      <c r="R268" s="84"/>
      <c r="S268" s="84"/>
      <c r="T268" s="85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148</v>
      </c>
      <c r="AU268" s="17" t="s">
        <v>89</v>
      </c>
    </row>
    <row r="269" s="13" customFormat="1">
      <c r="A269" s="13"/>
      <c r="B269" s="227"/>
      <c r="C269" s="228"/>
      <c r="D269" s="229" t="s">
        <v>150</v>
      </c>
      <c r="E269" s="230" t="s">
        <v>1</v>
      </c>
      <c r="F269" s="231" t="s">
        <v>341</v>
      </c>
      <c r="G269" s="228"/>
      <c r="H269" s="232">
        <v>1600</v>
      </c>
      <c r="I269" s="228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150</v>
      </c>
      <c r="AU269" s="237" t="s">
        <v>89</v>
      </c>
      <c r="AV269" s="13" t="s">
        <v>89</v>
      </c>
      <c r="AW269" s="13" t="s">
        <v>34</v>
      </c>
      <c r="AX269" s="13" t="s">
        <v>80</v>
      </c>
      <c r="AY269" s="237" t="s">
        <v>139</v>
      </c>
    </row>
    <row r="270" s="13" customFormat="1">
      <c r="A270" s="13"/>
      <c r="B270" s="227"/>
      <c r="C270" s="228"/>
      <c r="D270" s="229" t="s">
        <v>150</v>
      </c>
      <c r="E270" s="230" t="s">
        <v>1</v>
      </c>
      <c r="F270" s="231" t="s">
        <v>342</v>
      </c>
      <c r="G270" s="228"/>
      <c r="H270" s="232">
        <v>300</v>
      </c>
      <c r="I270" s="228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150</v>
      </c>
      <c r="AU270" s="237" t="s">
        <v>89</v>
      </c>
      <c r="AV270" s="13" t="s">
        <v>89</v>
      </c>
      <c r="AW270" s="13" t="s">
        <v>34</v>
      </c>
      <c r="AX270" s="13" t="s">
        <v>80</v>
      </c>
      <c r="AY270" s="237" t="s">
        <v>139</v>
      </c>
    </row>
    <row r="271" s="13" customFormat="1">
      <c r="A271" s="13"/>
      <c r="B271" s="227"/>
      <c r="C271" s="228"/>
      <c r="D271" s="229" t="s">
        <v>150</v>
      </c>
      <c r="E271" s="230" t="s">
        <v>1</v>
      </c>
      <c r="F271" s="231" t="s">
        <v>343</v>
      </c>
      <c r="G271" s="228"/>
      <c r="H271" s="232">
        <v>93</v>
      </c>
      <c r="I271" s="228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150</v>
      </c>
      <c r="AU271" s="237" t="s">
        <v>89</v>
      </c>
      <c r="AV271" s="13" t="s">
        <v>89</v>
      </c>
      <c r="AW271" s="13" t="s">
        <v>34</v>
      </c>
      <c r="AX271" s="13" t="s">
        <v>80</v>
      </c>
      <c r="AY271" s="237" t="s">
        <v>139</v>
      </c>
    </row>
    <row r="272" s="14" customFormat="1">
      <c r="A272" s="14"/>
      <c r="B272" s="238"/>
      <c r="C272" s="239"/>
      <c r="D272" s="229" t="s">
        <v>150</v>
      </c>
      <c r="E272" s="240" t="s">
        <v>1</v>
      </c>
      <c r="F272" s="241" t="s">
        <v>152</v>
      </c>
      <c r="G272" s="239"/>
      <c r="H272" s="242">
        <v>1993</v>
      </c>
      <c r="I272" s="239"/>
      <c r="J272" s="239"/>
      <c r="K272" s="239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150</v>
      </c>
      <c r="AU272" s="247" t="s">
        <v>89</v>
      </c>
      <c r="AV272" s="14" t="s">
        <v>146</v>
      </c>
      <c r="AW272" s="14" t="s">
        <v>34</v>
      </c>
      <c r="AX272" s="14" t="s">
        <v>13</v>
      </c>
      <c r="AY272" s="247" t="s">
        <v>139</v>
      </c>
    </row>
    <row r="273" s="2" customFormat="1" ht="24.15" customHeight="1">
      <c r="A273" s="32"/>
      <c r="B273" s="33"/>
      <c r="C273" s="211" t="s">
        <v>344</v>
      </c>
      <c r="D273" s="211" t="s">
        <v>141</v>
      </c>
      <c r="E273" s="212" t="s">
        <v>345</v>
      </c>
      <c r="F273" s="213" t="s">
        <v>346</v>
      </c>
      <c r="G273" s="214" t="s">
        <v>196</v>
      </c>
      <c r="H273" s="215">
        <v>27</v>
      </c>
      <c r="I273" s="216">
        <v>387</v>
      </c>
      <c r="J273" s="216">
        <f>ROUND(I273*H273,2)</f>
        <v>10449</v>
      </c>
      <c r="K273" s="213" t="s">
        <v>145</v>
      </c>
      <c r="L273" s="38"/>
      <c r="M273" s="217" t="s">
        <v>1</v>
      </c>
      <c r="N273" s="218" t="s">
        <v>45</v>
      </c>
      <c r="O273" s="219">
        <v>1.2490000000000001</v>
      </c>
      <c r="P273" s="219">
        <f>O273*H273</f>
        <v>33.723000000000006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221" t="s">
        <v>146</v>
      </c>
      <c r="AT273" s="221" t="s">
        <v>141</v>
      </c>
      <c r="AU273" s="221" t="s">
        <v>89</v>
      </c>
      <c r="AY273" s="17" t="s">
        <v>139</v>
      </c>
      <c r="BE273" s="222">
        <f>IF(N273="základní",J273,0)</f>
        <v>10449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7" t="s">
        <v>13</v>
      </c>
      <c r="BK273" s="222">
        <f>ROUND(I273*H273,2)</f>
        <v>10449</v>
      </c>
      <c r="BL273" s="17" t="s">
        <v>146</v>
      </c>
      <c r="BM273" s="221" t="s">
        <v>347</v>
      </c>
    </row>
    <row r="274" s="2" customFormat="1">
      <c r="A274" s="32"/>
      <c r="B274" s="33"/>
      <c r="C274" s="34"/>
      <c r="D274" s="223" t="s">
        <v>148</v>
      </c>
      <c r="E274" s="34"/>
      <c r="F274" s="224" t="s">
        <v>348</v>
      </c>
      <c r="G274" s="34"/>
      <c r="H274" s="34"/>
      <c r="I274" s="34"/>
      <c r="J274" s="34"/>
      <c r="K274" s="34"/>
      <c r="L274" s="38"/>
      <c r="M274" s="225"/>
      <c r="N274" s="226"/>
      <c r="O274" s="84"/>
      <c r="P274" s="84"/>
      <c r="Q274" s="84"/>
      <c r="R274" s="84"/>
      <c r="S274" s="84"/>
      <c r="T274" s="85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148</v>
      </c>
      <c r="AU274" s="17" t="s">
        <v>89</v>
      </c>
    </row>
    <row r="275" s="13" customFormat="1">
      <c r="A275" s="13"/>
      <c r="B275" s="227"/>
      <c r="C275" s="228"/>
      <c r="D275" s="229" t="s">
        <v>150</v>
      </c>
      <c r="E275" s="230" t="s">
        <v>1</v>
      </c>
      <c r="F275" s="231" t="s">
        <v>322</v>
      </c>
      <c r="G275" s="228"/>
      <c r="H275" s="232">
        <v>27</v>
      </c>
      <c r="I275" s="228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150</v>
      </c>
      <c r="AU275" s="237" t="s">
        <v>89</v>
      </c>
      <c r="AV275" s="13" t="s">
        <v>89</v>
      </c>
      <c r="AW275" s="13" t="s">
        <v>34</v>
      </c>
      <c r="AX275" s="13" t="s">
        <v>80</v>
      </c>
      <c r="AY275" s="237" t="s">
        <v>139</v>
      </c>
    </row>
    <row r="276" s="14" customFormat="1">
      <c r="A276" s="14"/>
      <c r="B276" s="238"/>
      <c r="C276" s="239"/>
      <c r="D276" s="229" t="s">
        <v>150</v>
      </c>
      <c r="E276" s="240" t="s">
        <v>1</v>
      </c>
      <c r="F276" s="241" t="s">
        <v>152</v>
      </c>
      <c r="G276" s="239"/>
      <c r="H276" s="242">
        <v>27</v>
      </c>
      <c r="I276" s="239"/>
      <c r="J276" s="239"/>
      <c r="K276" s="239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150</v>
      </c>
      <c r="AU276" s="247" t="s">
        <v>89</v>
      </c>
      <c r="AV276" s="14" t="s">
        <v>146</v>
      </c>
      <c r="AW276" s="14" t="s">
        <v>34</v>
      </c>
      <c r="AX276" s="14" t="s">
        <v>13</v>
      </c>
      <c r="AY276" s="247" t="s">
        <v>139</v>
      </c>
    </row>
    <row r="277" s="2" customFormat="1" ht="33" customHeight="1">
      <c r="A277" s="32"/>
      <c r="B277" s="33"/>
      <c r="C277" s="211" t="s">
        <v>349</v>
      </c>
      <c r="D277" s="211" t="s">
        <v>141</v>
      </c>
      <c r="E277" s="212" t="s">
        <v>350</v>
      </c>
      <c r="F277" s="213" t="s">
        <v>351</v>
      </c>
      <c r="G277" s="214" t="s">
        <v>196</v>
      </c>
      <c r="H277" s="215">
        <v>677</v>
      </c>
      <c r="I277" s="216">
        <v>3.8199999999999998</v>
      </c>
      <c r="J277" s="216">
        <f>ROUND(I277*H277,2)</f>
        <v>2586.1399999999999</v>
      </c>
      <c r="K277" s="213" t="s">
        <v>145</v>
      </c>
      <c r="L277" s="38"/>
      <c r="M277" s="217" t="s">
        <v>1</v>
      </c>
      <c r="N277" s="218" t="s">
        <v>45</v>
      </c>
      <c r="O277" s="219">
        <v>0.0050000000000000001</v>
      </c>
      <c r="P277" s="219">
        <f>O277*H277</f>
        <v>3.3850000000000002</v>
      </c>
      <c r="Q277" s="219">
        <v>0</v>
      </c>
      <c r="R277" s="219">
        <f>Q277*H277</f>
        <v>0</v>
      </c>
      <c r="S277" s="219">
        <v>0</v>
      </c>
      <c r="T277" s="220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221" t="s">
        <v>146</v>
      </c>
      <c r="AT277" s="221" t="s">
        <v>141</v>
      </c>
      <c r="AU277" s="221" t="s">
        <v>89</v>
      </c>
      <c r="AY277" s="17" t="s">
        <v>139</v>
      </c>
      <c r="BE277" s="222">
        <f>IF(N277="základní",J277,0)</f>
        <v>2586.1399999999999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7" t="s">
        <v>13</v>
      </c>
      <c r="BK277" s="222">
        <f>ROUND(I277*H277,2)</f>
        <v>2586.1399999999999</v>
      </c>
      <c r="BL277" s="17" t="s">
        <v>146</v>
      </c>
      <c r="BM277" s="221" t="s">
        <v>352</v>
      </c>
    </row>
    <row r="278" s="2" customFormat="1">
      <c r="A278" s="32"/>
      <c r="B278" s="33"/>
      <c r="C278" s="34"/>
      <c r="D278" s="223" t="s">
        <v>148</v>
      </c>
      <c r="E278" s="34"/>
      <c r="F278" s="224" t="s">
        <v>353</v>
      </c>
      <c r="G278" s="34"/>
      <c r="H278" s="34"/>
      <c r="I278" s="34"/>
      <c r="J278" s="34"/>
      <c r="K278" s="34"/>
      <c r="L278" s="38"/>
      <c r="M278" s="225"/>
      <c r="N278" s="226"/>
      <c r="O278" s="84"/>
      <c r="P278" s="84"/>
      <c r="Q278" s="84"/>
      <c r="R278" s="84"/>
      <c r="S278" s="84"/>
      <c r="T278" s="85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148</v>
      </c>
      <c r="AU278" s="17" t="s">
        <v>89</v>
      </c>
    </row>
    <row r="279" s="13" customFormat="1">
      <c r="A279" s="13"/>
      <c r="B279" s="227"/>
      <c r="C279" s="228"/>
      <c r="D279" s="229" t="s">
        <v>150</v>
      </c>
      <c r="E279" s="230" t="s">
        <v>1</v>
      </c>
      <c r="F279" s="231" t="s">
        <v>321</v>
      </c>
      <c r="G279" s="228"/>
      <c r="H279" s="232">
        <v>650</v>
      </c>
      <c r="I279" s="228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150</v>
      </c>
      <c r="AU279" s="237" t="s">
        <v>89</v>
      </c>
      <c r="AV279" s="13" t="s">
        <v>89</v>
      </c>
      <c r="AW279" s="13" t="s">
        <v>34</v>
      </c>
      <c r="AX279" s="13" t="s">
        <v>80</v>
      </c>
      <c r="AY279" s="237" t="s">
        <v>139</v>
      </c>
    </row>
    <row r="280" s="13" customFormat="1">
      <c r="A280" s="13"/>
      <c r="B280" s="227"/>
      <c r="C280" s="228"/>
      <c r="D280" s="229" t="s">
        <v>150</v>
      </c>
      <c r="E280" s="230" t="s">
        <v>1</v>
      </c>
      <c r="F280" s="231" t="s">
        <v>322</v>
      </c>
      <c r="G280" s="228"/>
      <c r="H280" s="232">
        <v>27</v>
      </c>
      <c r="I280" s="228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150</v>
      </c>
      <c r="AU280" s="237" t="s">
        <v>89</v>
      </c>
      <c r="AV280" s="13" t="s">
        <v>89</v>
      </c>
      <c r="AW280" s="13" t="s">
        <v>34</v>
      </c>
      <c r="AX280" s="13" t="s">
        <v>80</v>
      </c>
      <c r="AY280" s="237" t="s">
        <v>139</v>
      </c>
    </row>
    <row r="281" s="14" customFormat="1">
      <c r="A281" s="14"/>
      <c r="B281" s="238"/>
      <c r="C281" s="239"/>
      <c r="D281" s="229" t="s">
        <v>150</v>
      </c>
      <c r="E281" s="240" t="s">
        <v>1</v>
      </c>
      <c r="F281" s="241" t="s">
        <v>152</v>
      </c>
      <c r="G281" s="239"/>
      <c r="H281" s="242">
        <v>677</v>
      </c>
      <c r="I281" s="239"/>
      <c r="J281" s="239"/>
      <c r="K281" s="239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150</v>
      </c>
      <c r="AU281" s="247" t="s">
        <v>89</v>
      </c>
      <c r="AV281" s="14" t="s">
        <v>146</v>
      </c>
      <c r="AW281" s="14" t="s">
        <v>34</v>
      </c>
      <c r="AX281" s="14" t="s">
        <v>13</v>
      </c>
      <c r="AY281" s="247" t="s">
        <v>139</v>
      </c>
    </row>
    <row r="282" s="2" customFormat="1" ht="33" customHeight="1">
      <c r="A282" s="32"/>
      <c r="B282" s="33"/>
      <c r="C282" s="211" t="s">
        <v>354</v>
      </c>
      <c r="D282" s="211" t="s">
        <v>141</v>
      </c>
      <c r="E282" s="212" t="s">
        <v>355</v>
      </c>
      <c r="F282" s="213" t="s">
        <v>356</v>
      </c>
      <c r="G282" s="214" t="s">
        <v>196</v>
      </c>
      <c r="H282" s="215">
        <v>677</v>
      </c>
      <c r="I282" s="216">
        <v>6.1600000000000001</v>
      </c>
      <c r="J282" s="216">
        <f>ROUND(I282*H282,2)</f>
        <v>4170.3199999999997</v>
      </c>
      <c r="K282" s="213" t="s">
        <v>145</v>
      </c>
      <c r="L282" s="38"/>
      <c r="M282" s="217" t="s">
        <v>1</v>
      </c>
      <c r="N282" s="218" t="s">
        <v>45</v>
      </c>
      <c r="O282" s="219">
        <v>0.01</v>
      </c>
      <c r="P282" s="219">
        <f>O282*H282</f>
        <v>6.7700000000000005</v>
      </c>
      <c r="Q282" s="219">
        <v>0</v>
      </c>
      <c r="R282" s="219">
        <f>Q282*H282</f>
        <v>0</v>
      </c>
      <c r="S282" s="219">
        <v>0</v>
      </c>
      <c r="T282" s="220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221" t="s">
        <v>146</v>
      </c>
      <c r="AT282" s="221" t="s">
        <v>141</v>
      </c>
      <c r="AU282" s="221" t="s">
        <v>89</v>
      </c>
      <c r="AY282" s="17" t="s">
        <v>139</v>
      </c>
      <c r="BE282" s="222">
        <f>IF(N282="základní",J282,0)</f>
        <v>4170.3199999999997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7" t="s">
        <v>13</v>
      </c>
      <c r="BK282" s="222">
        <f>ROUND(I282*H282,2)</f>
        <v>4170.3199999999997</v>
      </c>
      <c r="BL282" s="17" t="s">
        <v>146</v>
      </c>
      <c r="BM282" s="221" t="s">
        <v>357</v>
      </c>
    </row>
    <row r="283" s="2" customFormat="1">
      <c r="A283" s="32"/>
      <c r="B283" s="33"/>
      <c r="C283" s="34"/>
      <c r="D283" s="223" t="s">
        <v>148</v>
      </c>
      <c r="E283" s="34"/>
      <c r="F283" s="224" t="s">
        <v>358</v>
      </c>
      <c r="G283" s="34"/>
      <c r="H283" s="34"/>
      <c r="I283" s="34"/>
      <c r="J283" s="34"/>
      <c r="K283" s="34"/>
      <c r="L283" s="38"/>
      <c r="M283" s="225"/>
      <c r="N283" s="226"/>
      <c r="O283" s="84"/>
      <c r="P283" s="84"/>
      <c r="Q283" s="84"/>
      <c r="R283" s="84"/>
      <c r="S283" s="84"/>
      <c r="T283" s="85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148</v>
      </c>
      <c r="AU283" s="17" t="s">
        <v>89</v>
      </c>
    </row>
    <row r="284" s="13" customFormat="1">
      <c r="A284" s="13"/>
      <c r="B284" s="227"/>
      <c r="C284" s="228"/>
      <c r="D284" s="229" t="s">
        <v>150</v>
      </c>
      <c r="E284" s="230" t="s">
        <v>1</v>
      </c>
      <c r="F284" s="231" t="s">
        <v>321</v>
      </c>
      <c r="G284" s="228"/>
      <c r="H284" s="232">
        <v>650</v>
      </c>
      <c r="I284" s="228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150</v>
      </c>
      <c r="AU284" s="237" t="s">
        <v>89</v>
      </c>
      <c r="AV284" s="13" t="s">
        <v>89</v>
      </c>
      <c r="AW284" s="13" t="s">
        <v>34</v>
      </c>
      <c r="AX284" s="13" t="s">
        <v>80</v>
      </c>
      <c r="AY284" s="237" t="s">
        <v>139</v>
      </c>
    </row>
    <row r="285" s="13" customFormat="1">
      <c r="A285" s="13"/>
      <c r="B285" s="227"/>
      <c r="C285" s="228"/>
      <c r="D285" s="229" t="s">
        <v>150</v>
      </c>
      <c r="E285" s="230" t="s">
        <v>1</v>
      </c>
      <c r="F285" s="231" t="s">
        <v>322</v>
      </c>
      <c r="G285" s="228"/>
      <c r="H285" s="232">
        <v>27</v>
      </c>
      <c r="I285" s="228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150</v>
      </c>
      <c r="AU285" s="237" t="s">
        <v>89</v>
      </c>
      <c r="AV285" s="13" t="s">
        <v>89</v>
      </c>
      <c r="AW285" s="13" t="s">
        <v>34</v>
      </c>
      <c r="AX285" s="13" t="s">
        <v>80</v>
      </c>
      <c r="AY285" s="237" t="s">
        <v>139</v>
      </c>
    </row>
    <row r="286" s="14" customFormat="1">
      <c r="A286" s="14"/>
      <c r="B286" s="238"/>
      <c r="C286" s="239"/>
      <c r="D286" s="229" t="s">
        <v>150</v>
      </c>
      <c r="E286" s="240" t="s">
        <v>1</v>
      </c>
      <c r="F286" s="241" t="s">
        <v>152</v>
      </c>
      <c r="G286" s="239"/>
      <c r="H286" s="242">
        <v>677</v>
      </c>
      <c r="I286" s="239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150</v>
      </c>
      <c r="AU286" s="247" t="s">
        <v>89</v>
      </c>
      <c r="AV286" s="14" t="s">
        <v>146</v>
      </c>
      <c r="AW286" s="14" t="s">
        <v>34</v>
      </c>
      <c r="AX286" s="14" t="s">
        <v>13</v>
      </c>
      <c r="AY286" s="247" t="s">
        <v>139</v>
      </c>
    </row>
    <row r="287" s="12" customFormat="1" ht="22.8" customHeight="1">
      <c r="A287" s="12"/>
      <c r="B287" s="196"/>
      <c r="C287" s="197"/>
      <c r="D287" s="198" t="s">
        <v>79</v>
      </c>
      <c r="E287" s="209" t="s">
        <v>89</v>
      </c>
      <c r="F287" s="209" t="s">
        <v>359</v>
      </c>
      <c r="G287" s="197"/>
      <c r="H287" s="197"/>
      <c r="I287" s="197"/>
      <c r="J287" s="210">
        <f>BK287</f>
        <v>149165.14000000001</v>
      </c>
      <c r="K287" s="197"/>
      <c r="L287" s="201"/>
      <c r="M287" s="202"/>
      <c r="N287" s="203"/>
      <c r="O287" s="203"/>
      <c r="P287" s="204">
        <f>SUM(P288:P309)</f>
        <v>110.75449999999999</v>
      </c>
      <c r="Q287" s="203"/>
      <c r="R287" s="204">
        <f>SUM(R288:R309)</f>
        <v>0.43393000000000004</v>
      </c>
      <c r="S287" s="203"/>
      <c r="T287" s="205">
        <f>SUM(T288:T309)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6" t="s">
        <v>13</v>
      </c>
      <c r="AT287" s="207" t="s">
        <v>79</v>
      </c>
      <c r="AU287" s="207" t="s">
        <v>13</v>
      </c>
      <c r="AY287" s="206" t="s">
        <v>139</v>
      </c>
      <c r="BK287" s="208">
        <f>SUM(BK288:BK309)</f>
        <v>149165.14000000001</v>
      </c>
    </row>
    <row r="288" s="2" customFormat="1" ht="24.15" customHeight="1">
      <c r="A288" s="32"/>
      <c r="B288" s="33"/>
      <c r="C288" s="211" t="s">
        <v>360</v>
      </c>
      <c r="D288" s="211" t="s">
        <v>141</v>
      </c>
      <c r="E288" s="212" t="s">
        <v>361</v>
      </c>
      <c r="F288" s="213" t="s">
        <v>362</v>
      </c>
      <c r="G288" s="214" t="s">
        <v>214</v>
      </c>
      <c r="H288" s="215">
        <v>67.400000000000006</v>
      </c>
      <c r="I288" s="216">
        <v>1330</v>
      </c>
      <c r="J288" s="216">
        <f>ROUND(I288*H288,2)</f>
        <v>89642</v>
      </c>
      <c r="K288" s="213" t="s">
        <v>145</v>
      </c>
      <c r="L288" s="38"/>
      <c r="M288" s="217" t="s">
        <v>1</v>
      </c>
      <c r="N288" s="218" t="s">
        <v>45</v>
      </c>
      <c r="O288" s="219">
        <v>0.76000000000000001</v>
      </c>
      <c r="P288" s="219">
        <f>O288*H288</f>
        <v>51.224000000000004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221" t="s">
        <v>146</v>
      </c>
      <c r="AT288" s="221" t="s">
        <v>141</v>
      </c>
      <c r="AU288" s="221" t="s">
        <v>89</v>
      </c>
      <c r="AY288" s="17" t="s">
        <v>139</v>
      </c>
      <c r="BE288" s="222">
        <f>IF(N288="základní",J288,0)</f>
        <v>89642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7" t="s">
        <v>13</v>
      </c>
      <c r="BK288" s="222">
        <f>ROUND(I288*H288,2)</f>
        <v>89642</v>
      </c>
      <c r="BL288" s="17" t="s">
        <v>146</v>
      </c>
      <c r="BM288" s="221" t="s">
        <v>363</v>
      </c>
    </row>
    <row r="289" s="2" customFormat="1">
      <c r="A289" s="32"/>
      <c r="B289" s="33"/>
      <c r="C289" s="34"/>
      <c r="D289" s="223" t="s">
        <v>148</v>
      </c>
      <c r="E289" s="34"/>
      <c r="F289" s="224" t="s">
        <v>364</v>
      </c>
      <c r="G289" s="34"/>
      <c r="H289" s="34"/>
      <c r="I289" s="34"/>
      <c r="J289" s="34"/>
      <c r="K289" s="34"/>
      <c r="L289" s="38"/>
      <c r="M289" s="225"/>
      <c r="N289" s="226"/>
      <c r="O289" s="84"/>
      <c r="P289" s="84"/>
      <c r="Q289" s="84"/>
      <c r="R289" s="84"/>
      <c r="S289" s="84"/>
      <c r="T289" s="85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7" t="s">
        <v>148</v>
      </c>
      <c r="AU289" s="17" t="s">
        <v>89</v>
      </c>
    </row>
    <row r="290" s="13" customFormat="1">
      <c r="A290" s="13"/>
      <c r="B290" s="227"/>
      <c r="C290" s="228"/>
      <c r="D290" s="229" t="s">
        <v>150</v>
      </c>
      <c r="E290" s="230" t="s">
        <v>1</v>
      </c>
      <c r="F290" s="231" t="s">
        <v>365</v>
      </c>
      <c r="G290" s="228"/>
      <c r="H290" s="232">
        <v>35</v>
      </c>
      <c r="I290" s="228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150</v>
      </c>
      <c r="AU290" s="237" t="s">
        <v>89</v>
      </c>
      <c r="AV290" s="13" t="s">
        <v>89</v>
      </c>
      <c r="AW290" s="13" t="s">
        <v>34</v>
      </c>
      <c r="AX290" s="13" t="s">
        <v>80</v>
      </c>
      <c r="AY290" s="237" t="s">
        <v>139</v>
      </c>
    </row>
    <row r="291" s="13" customFormat="1">
      <c r="A291" s="13"/>
      <c r="B291" s="227"/>
      <c r="C291" s="228"/>
      <c r="D291" s="229" t="s">
        <v>150</v>
      </c>
      <c r="E291" s="230" t="s">
        <v>1</v>
      </c>
      <c r="F291" s="231" t="s">
        <v>366</v>
      </c>
      <c r="G291" s="228"/>
      <c r="H291" s="232">
        <v>32.399999999999999</v>
      </c>
      <c r="I291" s="228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150</v>
      </c>
      <c r="AU291" s="237" t="s">
        <v>89</v>
      </c>
      <c r="AV291" s="13" t="s">
        <v>89</v>
      </c>
      <c r="AW291" s="13" t="s">
        <v>34</v>
      </c>
      <c r="AX291" s="13" t="s">
        <v>80</v>
      </c>
      <c r="AY291" s="237" t="s">
        <v>139</v>
      </c>
    </row>
    <row r="292" s="14" customFormat="1">
      <c r="A292" s="14"/>
      <c r="B292" s="238"/>
      <c r="C292" s="239"/>
      <c r="D292" s="229" t="s">
        <v>150</v>
      </c>
      <c r="E292" s="240" t="s">
        <v>1</v>
      </c>
      <c r="F292" s="241" t="s">
        <v>152</v>
      </c>
      <c r="G292" s="239"/>
      <c r="H292" s="242">
        <v>67.400000000000006</v>
      </c>
      <c r="I292" s="239"/>
      <c r="J292" s="239"/>
      <c r="K292" s="239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150</v>
      </c>
      <c r="AU292" s="247" t="s">
        <v>89</v>
      </c>
      <c r="AV292" s="14" t="s">
        <v>146</v>
      </c>
      <c r="AW292" s="14" t="s">
        <v>34</v>
      </c>
      <c r="AX292" s="14" t="s">
        <v>13</v>
      </c>
      <c r="AY292" s="247" t="s">
        <v>139</v>
      </c>
    </row>
    <row r="293" s="2" customFormat="1" ht="33" customHeight="1">
      <c r="A293" s="32"/>
      <c r="B293" s="33"/>
      <c r="C293" s="211" t="s">
        <v>367</v>
      </c>
      <c r="D293" s="211" t="s">
        <v>141</v>
      </c>
      <c r="E293" s="212" t="s">
        <v>368</v>
      </c>
      <c r="F293" s="213" t="s">
        <v>369</v>
      </c>
      <c r="G293" s="214" t="s">
        <v>196</v>
      </c>
      <c r="H293" s="215">
        <v>599.5</v>
      </c>
      <c r="I293" s="216">
        <v>46.299999999999997</v>
      </c>
      <c r="J293" s="216">
        <f>ROUND(I293*H293,2)</f>
        <v>27756.849999999999</v>
      </c>
      <c r="K293" s="213" t="s">
        <v>145</v>
      </c>
      <c r="L293" s="38"/>
      <c r="M293" s="217" t="s">
        <v>1</v>
      </c>
      <c r="N293" s="218" t="s">
        <v>45</v>
      </c>
      <c r="O293" s="219">
        <v>0.088999999999999996</v>
      </c>
      <c r="P293" s="219">
        <f>O293*H293</f>
        <v>53.355499999999999</v>
      </c>
      <c r="Q293" s="219">
        <v>0.00031</v>
      </c>
      <c r="R293" s="219">
        <f>Q293*H293</f>
        <v>0.18584500000000001</v>
      </c>
      <c r="S293" s="219">
        <v>0</v>
      </c>
      <c r="T293" s="220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221" t="s">
        <v>146</v>
      </c>
      <c r="AT293" s="221" t="s">
        <v>141</v>
      </c>
      <c r="AU293" s="221" t="s">
        <v>89</v>
      </c>
      <c r="AY293" s="17" t="s">
        <v>139</v>
      </c>
      <c r="BE293" s="222">
        <f>IF(N293="základní",J293,0)</f>
        <v>27756.849999999999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7" t="s">
        <v>13</v>
      </c>
      <c r="BK293" s="222">
        <f>ROUND(I293*H293,2)</f>
        <v>27756.849999999999</v>
      </c>
      <c r="BL293" s="17" t="s">
        <v>146</v>
      </c>
      <c r="BM293" s="221" t="s">
        <v>370</v>
      </c>
    </row>
    <row r="294" s="2" customFormat="1">
      <c r="A294" s="32"/>
      <c r="B294" s="33"/>
      <c r="C294" s="34"/>
      <c r="D294" s="223" t="s">
        <v>148</v>
      </c>
      <c r="E294" s="34"/>
      <c r="F294" s="224" t="s">
        <v>371</v>
      </c>
      <c r="G294" s="34"/>
      <c r="H294" s="34"/>
      <c r="I294" s="34"/>
      <c r="J294" s="34"/>
      <c r="K294" s="34"/>
      <c r="L294" s="38"/>
      <c r="M294" s="225"/>
      <c r="N294" s="226"/>
      <c r="O294" s="84"/>
      <c r="P294" s="84"/>
      <c r="Q294" s="84"/>
      <c r="R294" s="84"/>
      <c r="S294" s="84"/>
      <c r="T294" s="85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7" t="s">
        <v>148</v>
      </c>
      <c r="AU294" s="17" t="s">
        <v>89</v>
      </c>
    </row>
    <row r="295" s="13" customFormat="1">
      <c r="A295" s="13"/>
      <c r="B295" s="227"/>
      <c r="C295" s="228"/>
      <c r="D295" s="229" t="s">
        <v>150</v>
      </c>
      <c r="E295" s="230" t="s">
        <v>1</v>
      </c>
      <c r="F295" s="231" t="s">
        <v>372</v>
      </c>
      <c r="G295" s="228"/>
      <c r="H295" s="232">
        <v>180.5</v>
      </c>
      <c r="I295" s="228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150</v>
      </c>
      <c r="AU295" s="237" t="s">
        <v>89</v>
      </c>
      <c r="AV295" s="13" t="s">
        <v>89</v>
      </c>
      <c r="AW295" s="13" t="s">
        <v>34</v>
      </c>
      <c r="AX295" s="13" t="s">
        <v>80</v>
      </c>
      <c r="AY295" s="237" t="s">
        <v>139</v>
      </c>
    </row>
    <row r="296" s="13" customFormat="1">
      <c r="A296" s="13"/>
      <c r="B296" s="227"/>
      <c r="C296" s="228"/>
      <c r="D296" s="229" t="s">
        <v>150</v>
      </c>
      <c r="E296" s="230" t="s">
        <v>1</v>
      </c>
      <c r="F296" s="231" t="s">
        <v>373</v>
      </c>
      <c r="G296" s="228"/>
      <c r="H296" s="232">
        <v>247</v>
      </c>
      <c r="I296" s="228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150</v>
      </c>
      <c r="AU296" s="237" t="s">
        <v>89</v>
      </c>
      <c r="AV296" s="13" t="s">
        <v>89</v>
      </c>
      <c r="AW296" s="13" t="s">
        <v>34</v>
      </c>
      <c r="AX296" s="13" t="s">
        <v>80</v>
      </c>
      <c r="AY296" s="237" t="s">
        <v>139</v>
      </c>
    </row>
    <row r="297" s="13" customFormat="1">
      <c r="A297" s="13"/>
      <c r="B297" s="227"/>
      <c r="C297" s="228"/>
      <c r="D297" s="229" t="s">
        <v>150</v>
      </c>
      <c r="E297" s="230" t="s">
        <v>1</v>
      </c>
      <c r="F297" s="231" t="s">
        <v>374</v>
      </c>
      <c r="G297" s="228"/>
      <c r="H297" s="232">
        <v>92</v>
      </c>
      <c r="I297" s="228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150</v>
      </c>
      <c r="AU297" s="237" t="s">
        <v>89</v>
      </c>
      <c r="AV297" s="13" t="s">
        <v>89</v>
      </c>
      <c r="AW297" s="13" t="s">
        <v>34</v>
      </c>
      <c r="AX297" s="13" t="s">
        <v>80</v>
      </c>
      <c r="AY297" s="237" t="s">
        <v>139</v>
      </c>
    </row>
    <row r="298" s="13" customFormat="1">
      <c r="A298" s="13"/>
      <c r="B298" s="227"/>
      <c r="C298" s="228"/>
      <c r="D298" s="229" t="s">
        <v>150</v>
      </c>
      <c r="E298" s="230" t="s">
        <v>1</v>
      </c>
      <c r="F298" s="231" t="s">
        <v>375</v>
      </c>
      <c r="G298" s="228"/>
      <c r="H298" s="232">
        <v>80</v>
      </c>
      <c r="I298" s="228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150</v>
      </c>
      <c r="AU298" s="237" t="s">
        <v>89</v>
      </c>
      <c r="AV298" s="13" t="s">
        <v>89</v>
      </c>
      <c r="AW298" s="13" t="s">
        <v>34</v>
      </c>
      <c r="AX298" s="13" t="s">
        <v>80</v>
      </c>
      <c r="AY298" s="237" t="s">
        <v>139</v>
      </c>
    </row>
    <row r="299" s="14" customFormat="1">
      <c r="A299" s="14"/>
      <c r="B299" s="238"/>
      <c r="C299" s="239"/>
      <c r="D299" s="229" t="s">
        <v>150</v>
      </c>
      <c r="E299" s="240" t="s">
        <v>1</v>
      </c>
      <c r="F299" s="241" t="s">
        <v>152</v>
      </c>
      <c r="G299" s="239"/>
      <c r="H299" s="242">
        <v>599.5</v>
      </c>
      <c r="I299" s="239"/>
      <c r="J299" s="239"/>
      <c r="K299" s="239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150</v>
      </c>
      <c r="AU299" s="247" t="s">
        <v>89</v>
      </c>
      <c r="AV299" s="14" t="s">
        <v>146</v>
      </c>
      <c r="AW299" s="14" t="s">
        <v>34</v>
      </c>
      <c r="AX299" s="14" t="s">
        <v>13</v>
      </c>
      <c r="AY299" s="247" t="s">
        <v>139</v>
      </c>
    </row>
    <row r="300" s="2" customFormat="1" ht="24.15" customHeight="1">
      <c r="A300" s="32"/>
      <c r="B300" s="33"/>
      <c r="C300" s="257" t="s">
        <v>376</v>
      </c>
      <c r="D300" s="257" t="s">
        <v>324</v>
      </c>
      <c r="E300" s="258" t="s">
        <v>377</v>
      </c>
      <c r="F300" s="259" t="s">
        <v>378</v>
      </c>
      <c r="G300" s="260" t="s">
        <v>196</v>
      </c>
      <c r="H300" s="261">
        <v>689.42499999999995</v>
      </c>
      <c r="I300" s="262">
        <v>22.100000000000001</v>
      </c>
      <c r="J300" s="262">
        <f>ROUND(I300*H300,2)</f>
        <v>15236.290000000001</v>
      </c>
      <c r="K300" s="259" t="s">
        <v>145</v>
      </c>
      <c r="L300" s="263"/>
      <c r="M300" s="264" t="s">
        <v>1</v>
      </c>
      <c r="N300" s="265" t="s">
        <v>45</v>
      </c>
      <c r="O300" s="219">
        <v>0</v>
      </c>
      <c r="P300" s="219">
        <f>O300*H300</f>
        <v>0</v>
      </c>
      <c r="Q300" s="219">
        <v>0.00020000000000000001</v>
      </c>
      <c r="R300" s="219">
        <f>Q300*H300</f>
        <v>0.13788500000000001</v>
      </c>
      <c r="S300" s="219">
        <v>0</v>
      </c>
      <c r="T300" s="220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221" t="s">
        <v>183</v>
      </c>
      <c r="AT300" s="221" t="s">
        <v>324</v>
      </c>
      <c r="AU300" s="221" t="s">
        <v>89</v>
      </c>
      <c r="AY300" s="17" t="s">
        <v>139</v>
      </c>
      <c r="BE300" s="222">
        <f>IF(N300="základní",J300,0)</f>
        <v>15236.290000000001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7" t="s">
        <v>13</v>
      </c>
      <c r="BK300" s="222">
        <f>ROUND(I300*H300,2)</f>
        <v>15236.290000000001</v>
      </c>
      <c r="BL300" s="17" t="s">
        <v>146</v>
      </c>
      <c r="BM300" s="221" t="s">
        <v>379</v>
      </c>
    </row>
    <row r="301" s="13" customFormat="1">
      <c r="A301" s="13"/>
      <c r="B301" s="227"/>
      <c r="C301" s="228"/>
      <c r="D301" s="229" t="s">
        <v>150</v>
      </c>
      <c r="E301" s="230" t="s">
        <v>1</v>
      </c>
      <c r="F301" s="231" t="s">
        <v>380</v>
      </c>
      <c r="G301" s="228"/>
      <c r="H301" s="232">
        <v>207.57499999999999</v>
      </c>
      <c r="I301" s="228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150</v>
      </c>
      <c r="AU301" s="237" t="s">
        <v>89</v>
      </c>
      <c r="AV301" s="13" t="s">
        <v>89</v>
      </c>
      <c r="AW301" s="13" t="s">
        <v>34</v>
      </c>
      <c r="AX301" s="13" t="s">
        <v>80</v>
      </c>
      <c r="AY301" s="237" t="s">
        <v>139</v>
      </c>
    </row>
    <row r="302" s="13" customFormat="1">
      <c r="A302" s="13"/>
      <c r="B302" s="227"/>
      <c r="C302" s="228"/>
      <c r="D302" s="229" t="s">
        <v>150</v>
      </c>
      <c r="E302" s="230" t="s">
        <v>1</v>
      </c>
      <c r="F302" s="231" t="s">
        <v>381</v>
      </c>
      <c r="G302" s="228"/>
      <c r="H302" s="232">
        <v>284.05000000000001</v>
      </c>
      <c r="I302" s="228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150</v>
      </c>
      <c r="AU302" s="237" t="s">
        <v>89</v>
      </c>
      <c r="AV302" s="13" t="s">
        <v>89</v>
      </c>
      <c r="AW302" s="13" t="s">
        <v>34</v>
      </c>
      <c r="AX302" s="13" t="s">
        <v>80</v>
      </c>
      <c r="AY302" s="237" t="s">
        <v>139</v>
      </c>
    </row>
    <row r="303" s="13" customFormat="1">
      <c r="A303" s="13"/>
      <c r="B303" s="227"/>
      <c r="C303" s="228"/>
      <c r="D303" s="229" t="s">
        <v>150</v>
      </c>
      <c r="E303" s="230" t="s">
        <v>1</v>
      </c>
      <c r="F303" s="231" t="s">
        <v>382</v>
      </c>
      <c r="G303" s="228"/>
      <c r="H303" s="232">
        <v>105.8</v>
      </c>
      <c r="I303" s="228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150</v>
      </c>
      <c r="AU303" s="237" t="s">
        <v>89</v>
      </c>
      <c r="AV303" s="13" t="s">
        <v>89</v>
      </c>
      <c r="AW303" s="13" t="s">
        <v>34</v>
      </c>
      <c r="AX303" s="13" t="s">
        <v>80</v>
      </c>
      <c r="AY303" s="237" t="s">
        <v>139</v>
      </c>
    </row>
    <row r="304" s="13" customFormat="1">
      <c r="A304" s="13"/>
      <c r="B304" s="227"/>
      <c r="C304" s="228"/>
      <c r="D304" s="229" t="s">
        <v>150</v>
      </c>
      <c r="E304" s="230" t="s">
        <v>1</v>
      </c>
      <c r="F304" s="231" t="s">
        <v>383</v>
      </c>
      <c r="G304" s="228"/>
      <c r="H304" s="232">
        <v>92</v>
      </c>
      <c r="I304" s="228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150</v>
      </c>
      <c r="AU304" s="237" t="s">
        <v>89</v>
      </c>
      <c r="AV304" s="13" t="s">
        <v>89</v>
      </c>
      <c r="AW304" s="13" t="s">
        <v>34</v>
      </c>
      <c r="AX304" s="13" t="s">
        <v>80</v>
      </c>
      <c r="AY304" s="237" t="s">
        <v>139</v>
      </c>
    </row>
    <row r="305" s="14" customFormat="1">
      <c r="A305" s="14"/>
      <c r="B305" s="238"/>
      <c r="C305" s="239"/>
      <c r="D305" s="229" t="s">
        <v>150</v>
      </c>
      <c r="E305" s="240" t="s">
        <v>1</v>
      </c>
      <c r="F305" s="241" t="s">
        <v>152</v>
      </c>
      <c r="G305" s="239"/>
      <c r="H305" s="242">
        <v>689.42499999999995</v>
      </c>
      <c r="I305" s="239"/>
      <c r="J305" s="239"/>
      <c r="K305" s="239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150</v>
      </c>
      <c r="AU305" s="247" t="s">
        <v>89</v>
      </c>
      <c r="AV305" s="14" t="s">
        <v>146</v>
      </c>
      <c r="AW305" s="14" t="s">
        <v>34</v>
      </c>
      <c r="AX305" s="14" t="s">
        <v>13</v>
      </c>
      <c r="AY305" s="247" t="s">
        <v>139</v>
      </c>
    </row>
    <row r="306" s="2" customFormat="1" ht="24.15" customHeight="1">
      <c r="A306" s="32"/>
      <c r="B306" s="33"/>
      <c r="C306" s="211" t="s">
        <v>384</v>
      </c>
      <c r="D306" s="211" t="s">
        <v>141</v>
      </c>
      <c r="E306" s="212" t="s">
        <v>385</v>
      </c>
      <c r="F306" s="213" t="s">
        <v>386</v>
      </c>
      <c r="G306" s="214" t="s">
        <v>387</v>
      </c>
      <c r="H306" s="215">
        <v>95</v>
      </c>
      <c r="I306" s="216">
        <v>174</v>
      </c>
      <c r="J306" s="216">
        <f>ROUND(I306*H306,2)</f>
        <v>16530</v>
      </c>
      <c r="K306" s="213" t="s">
        <v>145</v>
      </c>
      <c r="L306" s="38"/>
      <c r="M306" s="217" t="s">
        <v>1</v>
      </c>
      <c r="N306" s="218" t="s">
        <v>45</v>
      </c>
      <c r="O306" s="219">
        <v>0.065000000000000002</v>
      </c>
      <c r="P306" s="219">
        <f>O306*H306</f>
        <v>6.1749999999999998</v>
      </c>
      <c r="Q306" s="219">
        <v>0.00116</v>
      </c>
      <c r="R306" s="219">
        <f>Q306*H306</f>
        <v>0.11020000000000001</v>
      </c>
      <c r="S306" s="219">
        <v>0</v>
      </c>
      <c r="T306" s="220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221" t="s">
        <v>146</v>
      </c>
      <c r="AT306" s="221" t="s">
        <v>141</v>
      </c>
      <c r="AU306" s="221" t="s">
        <v>89</v>
      </c>
      <c r="AY306" s="17" t="s">
        <v>139</v>
      </c>
      <c r="BE306" s="222">
        <f>IF(N306="základní",J306,0)</f>
        <v>16530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7" t="s">
        <v>13</v>
      </c>
      <c r="BK306" s="222">
        <f>ROUND(I306*H306,2)</f>
        <v>16530</v>
      </c>
      <c r="BL306" s="17" t="s">
        <v>146</v>
      </c>
      <c r="BM306" s="221" t="s">
        <v>388</v>
      </c>
    </row>
    <row r="307" s="2" customFormat="1">
      <c r="A307" s="32"/>
      <c r="B307" s="33"/>
      <c r="C307" s="34"/>
      <c r="D307" s="223" t="s">
        <v>148</v>
      </c>
      <c r="E307" s="34"/>
      <c r="F307" s="224" t="s">
        <v>389</v>
      </c>
      <c r="G307" s="34"/>
      <c r="H307" s="34"/>
      <c r="I307" s="34"/>
      <c r="J307" s="34"/>
      <c r="K307" s="34"/>
      <c r="L307" s="38"/>
      <c r="M307" s="225"/>
      <c r="N307" s="226"/>
      <c r="O307" s="84"/>
      <c r="P307" s="84"/>
      <c r="Q307" s="84"/>
      <c r="R307" s="84"/>
      <c r="S307" s="84"/>
      <c r="T307" s="85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148</v>
      </c>
      <c r="AU307" s="17" t="s">
        <v>89</v>
      </c>
    </row>
    <row r="308" s="13" customFormat="1">
      <c r="A308" s="13"/>
      <c r="B308" s="227"/>
      <c r="C308" s="228"/>
      <c r="D308" s="229" t="s">
        <v>150</v>
      </c>
      <c r="E308" s="230" t="s">
        <v>1</v>
      </c>
      <c r="F308" s="231" t="s">
        <v>390</v>
      </c>
      <c r="G308" s="228"/>
      <c r="H308" s="232">
        <v>95</v>
      </c>
      <c r="I308" s="228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150</v>
      </c>
      <c r="AU308" s="237" t="s">
        <v>89</v>
      </c>
      <c r="AV308" s="13" t="s">
        <v>89</v>
      </c>
      <c r="AW308" s="13" t="s">
        <v>34</v>
      </c>
      <c r="AX308" s="13" t="s">
        <v>80</v>
      </c>
      <c r="AY308" s="237" t="s">
        <v>139</v>
      </c>
    </row>
    <row r="309" s="14" customFormat="1">
      <c r="A309" s="14"/>
      <c r="B309" s="238"/>
      <c r="C309" s="239"/>
      <c r="D309" s="229" t="s">
        <v>150</v>
      </c>
      <c r="E309" s="240" t="s">
        <v>1</v>
      </c>
      <c r="F309" s="241" t="s">
        <v>152</v>
      </c>
      <c r="G309" s="239"/>
      <c r="H309" s="242">
        <v>95</v>
      </c>
      <c r="I309" s="239"/>
      <c r="J309" s="239"/>
      <c r="K309" s="239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150</v>
      </c>
      <c r="AU309" s="247" t="s">
        <v>89</v>
      </c>
      <c r="AV309" s="14" t="s">
        <v>146</v>
      </c>
      <c r="AW309" s="14" t="s">
        <v>34</v>
      </c>
      <c r="AX309" s="14" t="s">
        <v>13</v>
      </c>
      <c r="AY309" s="247" t="s">
        <v>139</v>
      </c>
    </row>
    <row r="310" s="12" customFormat="1" ht="22.8" customHeight="1">
      <c r="A310" s="12"/>
      <c r="B310" s="196"/>
      <c r="C310" s="197"/>
      <c r="D310" s="198" t="s">
        <v>79</v>
      </c>
      <c r="E310" s="209" t="s">
        <v>168</v>
      </c>
      <c r="F310" s="209" t="s">
        <v>391</v>
      </c>
      <c r="G310" s="197"/>
      <c r="H310" s="197"/>
      <c r="I310" s="197"/>
      <c r="J310" s="210">
        <f>BK310</f>
        <v>1991589.2</v>
      </c>
      <c r="K310" s="197"/>
      <c r="L310" s="201"/>
      <c r="M310" s="202"/>
      <c r="N310" s="203"/>
      <c r="O310" s="203"/>
      <c r="P310" s="204">
        <f>SUM(P311:P359)</f>
        <v>208.23399999999998</v>
      </c>
      <c r="Q310" s="203"/>
      <c r="R310" s="204">
        <f>SUM(R311:R359)</f>
        <v>17.937239999999999</v>
      </c>
      <c r="S310" s="203"/>
      <c r="T310" s="205">
        <f>SUM(T311:T359)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6" t="s">
        <v>13</v>
      </c>
      <c r="AT310" s="207" t="s">
        <v>79</v>
      </c>
      <c r="AU310" s="207" t="s">
        <v>13</v>
      </c>
      <c r="AY310" s="206" t="s">
        <v>139</v>
      </c>
      <c r="BK310" s="208">
        <f>SUM(BK311:BK359)</f>
        <v>1991589.2</v>
      </c>
    </row>
    <row r="311" s="2" customFormat="1" ht="21.75" customHeight="1">
      <c r="A311" s="32"/>
      <c r="B311" s="33"/>
      <c r="C311" s="211" t="s">
        <v>392</v>
      </c>
      <c r="D311" s="211" t="s">
        <v>141</v>
      </c>
      <c r="E311" s="212" t="s">
        <v>393</v>
      </c>
      <c r="F311" s="213" t="s">
        <v>394</v>
      </c>
      <c r="G311" s="214" t="s">
        <v>196</v>
      </c>
      <c r="H311" s="215">
        <v>80</v>
      </c>
      <c r="I311" s="216">
        <v>155</v>
      </c>
      <c r="J311" s="216">
        <f>ROUND(I311*H311,2)</f>
        <v>12400</v>
      </c>
      <c r="K311" s="213" t="s">
        <v>145</v>
      </c>
      <c r="L311" s="38"/>
      <c r="M311" s="217" t="s">
        <v>1</v>
      </c>
      <c r="N311" s="218" t="s">
        <v>45</v>
      </c>
      <c r="O311" s="219">
        <v>0.083000000000000004</v>
      </c>
      <c r="P311" s="219">
        <f>O311*H311</f>
        <v>6.6400000000000006</v>
      </c>
      <c r="Q311" s="219">
        <v>0</v>
      </c>
      <c r="R311" s="219">
        <f>Q311*H311</f>
        <v>0</v>
      </c>
      <c r="S311" s="219">
        <v>0</v>
      </c>
      <c r="T311" s="220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221" t="s">
        <v>146</v>
      </c>
      <c r="AT311" s="221" t="s">
        <v>141</v>
      </c>
      <c r="AU311" s="221" t="s">
        <v>89</v>
      </c>
      <c r="AY311" s="17" t="s">
        <v>139</v>
      </c>
      <c r="BE311" s="222">
        <f>IF(N311="základní",J311,0)</f>
        <v>12400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7" t="s">
        <v>13</v>
      </c>
      <c r="BK311" s="222">
        <f>ROUND(I311*H311,2)</f>
        <v>12400</v>
      </c>
      <c r="BL311" s="17" t="s">
        <v>146</v>
      </c>
      <c r="BM311" s="221" t="s">
        <v>395</v>
      </c>
    </row>
    <row r="312" s="2" customFormat="1">
      <c r="A312" s="32"/>
      <c r="B312" s="33"/>
      <c r="C312" s="34"/>
      <c r="D312" s="223" t="s">
        <v>148</v>
      </c>
      <c r="E312" s="34"/>
      <c r="F312" s="224" t="s">
        <v>396</v>
      </c>
      <c r="G312" s="34"/>
      <c r="H312" s="34"/>
      <c r="I312" s="34"/>
      <c r="J312" s="34"/>
      <c r="K312" s="34"/>
      <c r="L312" s="38"/>
      <c r="M312" s="225"/>
      <c r="N312" s="226"/>
      <c r="O312" s="84"/>
      <c r="P312" s="84"/>
      <c r="Q312" s="84"/>
      <c r="R312" s="84"/>
      <c r="S312" s="84"/>
      <c r="T312" s="85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7" t="s">
        <v>148</v>
      </c>
      <c r="AU312" s="17" t="s">
        <v>89</v>
      </c>
    </row>
    <row r="313" s="13" customFormat="1">
      <c r="A313" s="13"/>
      <c r="B313" s="227"/>
      <c r="C313" s="228"/>
      <c r="D313" s="229" t="s">
        <v>150</v>
      </c>
      <c r="E313" s="230" t="s">
        <v>1</v>
      </c>
      <c r="F313" s="231" t="s">
        <v>397</v>
      </c>
      <c r="G313" s="228"/>
      <c r="H313" s="232">
        <v>80</v>
      </c>
      <c r="I313" s="228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150</v>
      </c>
      <c r="AU313" s="237" t="s">
        <v>89</v>
      </c>
      <c r="AV313" s="13" t="s">
        <v>89</v>
      </c>
      <c r="AW313" s="13" t="s">
        <v>34</v>
      </c>
      <c r="AX313" s="13" t="s">
        <v>80</v>
      </c>
      <c r="AY313" s="237" t="s">
        <v>139</v>
      </c>
    </row>
    <row r="314" s="14" customFormat="1">
      <c r="A314" s="14"/>
      <c r="B314" s="238"/>
      <c r="C314" s="239"/>
      <c r="D314" s="229" t="s">
        <v>150</v>
      </c>
      <c r="E314" s="240" t="s">
        <v>1</v>
      </c>
      <c r="F314" s="241" t="s">
        <v>152</v>
      </c>
      <c r="G314" s="239"/>
      <c r="H314" s="242">
        <v>80</v>
      </c>
      <c r="I314" s="239"/>
      <c r="J314" s="239"/>
      <c r="K314" s="239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150</v>
      </c>
      <c r="AU314" s="247" t="s">
        <v>89</v>
      </c>
      <c r="AV314" s="14" t="s">
        <v>146</v>
      </c>
      <c r="AW314" s="14" t="s">
        <v>34</v>
      </c>
      <c r="AX314" s="14" t="s">
        <v>13</v>
      </c>
      <c r="AY314" s="247" t="s">
        <v>139</v>
      </c>
    </row>
    <row r="315" s="2" customFormat="1" ht="21.75" customHeight="1">
      <c r="A315" s="32"/>
      <c r="B315" s="33"/>
      <c r="C315" s="211" t="s">
        <v>398</v>
      </c>
      <c r="D315" s="211" t="s">
        <v>141</v>
      </c>
      <c r="E315" s="212" t="s">
        <v>399</v>
      </c>
      <c r="F315" s="213" t="s">
        <v>400</v>
      </c>
      <c r="G315" s="214" t="s">
        <v>196</v>
      </c>
      <c r="H315" s="215">
        <v>93</v>
      </c>
      <c r="I315" s="216">
        <v>218</v>
      </c>
      <c r="J315" s="216">
        <f>ROUND(I315*H315,2)</f>
        <v>20274</v>
      </c>
      <c r="K315" s="213" t="s">
        <v>145</v>
      </c>
      <c r="L315" s="38"/>
      <c r="M315" s="217" t="s">
        <v>1</v>
      </c>
      <c r="N315" s="218" t="s">
        <v>45</v>
      </c>
      <c r="O315" s="219">
        <v>0.094</v>
      </c>
      <c r="P315" s="219">
        <f>O315*H315</f>
        <v>8.7420000000000009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221" t="s">
        <v>146</v>
      </c>
      <c r="AT315" s="221" t="s">
        <v>141</v>
      </c>
      <c r="AU315" s="221" t="s">
        <v>89</v>
      </c>
      <c r="AY315" s="17" t="s">
        <v>139</v>
      </c>
      <c r="BE315" s="222">
        <f>IF(N315="základní",J315,0)</f>
        <v>20274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7" t="s">
        <v>13</v>
      </c>
      <c r="BK315" s="222">
        <f>ROUND(I315*H315,2)</f>
        <v>20274</v>
      </c>
      <c r="BL315" s="17" t="s">
        <v>146</v>
      </c>
      <c r="BM315" s="221" t="s">
        <v>401</v>
      </c>
    </row>
    <row r="316" s="2" customFormat="1">
      <c r="A316" s="32"/>
      <c r="B316" s="33"/>
      <c r="C316" s="34"/>
      <c r="D316" s="223" t="s">
        <v>148</v>
      </c>
      <c r="E316" s="34"/>
      <c r="F316" s="224" t="s">
        <v>402</v>
      </c>
      <c r="G316" s="34"/>
      <c r="H316" s="34"/>
      <c r="I316" s="34"/>
      <c r="J316" s="34"/>
      <c r="K316" s="34"/>
      <c r="L316" s="38"/>
      <c r="M316" s="225"/>
      <c r="N316" s="226"/>
      <c r="O316" s="84"/>
      <c r="P316" s="84"/>
      <c r="Q316" s="84"/>
      <c r="R316" s="84"/>
      <c r="S316" s="84"/>
      <c r="T316" s="85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148</v>
      </c>
      <c r="AU316" s="17" t="s">
        <v>89</v>
      </c>
    </row>
    <row r="317" s="13" customFormat="1">
      <c r="A317" s="13"/>
      <c r="B317" s="227"/>
      <c r="C317" s="228"/>
      <c r="D317" s="229" t="s">
        <v>150</v>
      </c>
      <c r="E317" s="230" t="s">
        <v>1</v>
      </c>
      <c r="F317" s="231" t="s">
        <v>403</v>
      </c>
      <c r="G317" s="228"/>
      <c r="H317" s="232">
        <v>93</v>
      </c>
      <c r="I317" s="228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150</v>
      </c>
      <c r="AU317" s="237" t="s">
        <v>89</v>
      </c>
      <c r="AV317" s="13" t="s">
        <v>89</v>
      </c>
      <c r="AW317" s="13" t="s">
        <v>34</v>
      </c>
      <c r="AX317" s="13" t="s">
        <v>80</v>
      </c>
      <c r="AY317" s="237" t="s">
        <v>139</v>
      </c>
    </row>
    <row r="318" s="14" customFormat="1">
      <c r="A318" s="14"/>
      <c r="B318" s="238"/>
      <c r="C318" s="239"/>
      <c r="D318" s="229" t="s">
        <v>150</v>
      </c>
      <c r="E318" s="240" t="s">
        <v>1</v>
      </c>
      <c r="F318" s="241" t="s">
        <v>152</v>
      </c>
      <c r="G318" s="239"/>
      <c r="H318" s="242">
        <v>93</v>
      </c>
      <c r="I318" s="239"/>
      <c r="J318" s="239"/>
      <c r="K318" s="239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150</v>
      </c>
      <c r="AU318" s="247" t="s">
        <v>89</v>
      </c>
      <c r="AV318" s="14" t="s">
        <v>146</v>
      </c>
      <c r="AW318" s="14" t="s">
        <v>34</v>
      </c>
      <c r="AX318" s="14" t="s">
        <v>13</v>
      </c>
      <c r="AY318" s="247" t="s">
        <v>139</v>
      </c>
    </row>
    <row r="319" s="2" customFormat="1" ht="24.15" customHeight="1">
      <c r="A319" s="32"/>
      <c r="B319" s="33"/>
      <c r="C319" s="211" t="s">
        <v>404</v>
      </c>
      <c r="D319" s="211" t="s">
        <v>141</v>
      </c>
      <c r="E319" s="212" t="s">
        <v>405</v>
      </c>
      <c r="F319" s="213" t="s">
        <v>406</v>
      </c>
      <c r="G319" s="214" t="s">
        <v>196</v>
      </c>
      <c r="H319" s="215">
        <v>1900</v>
      </c>
      <c r="I319" s="216">
        <v>192</v>
      </c>
      <c r="J319" s="216">
        <f>ROUND(I319*H319,2)</f>
        <v>364800</v>
      </c>
      <c r="K319" s="213" t="s">
        <v>145</v>
      </c>
      <c r="L319" s="38"/>
      <c r="M319" s="217" t="s">
        <v>1</v>
      </c>
      <c r="N319" s="218" t="s">
        <v>45</v>
      </c>
      <c r="O319" s="219">
        <v>0.025999999999999999</v>
      </c>
      <c r="P319" s="219">
        <f>O319*H319</f>
        <v>49.399999999999999</v>
      </c>
      <c r="Q319" s="219">
        <v>0</v>
      </c>
      <c r="R319" s="219">
        <f>Q319*H319</f>
        <v>0</v>
      </c>
      <c r="S319" s="219">
        <v>0</v>
      </c>
      <c r="T319" s="220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221" t="s">
        <v>146</v>
      </c>
      <c r="AT319" s="221" t="s">
        <v>141</v>
      </c>
      <c r="AU319" s="221" t="s">
        <v>89</v>
      </c>
      <c r="AY319" s="17" t="s">
        <v>139</v>
      </c>
      <c r="BE319" s="222">
        <f>IF(N319="základní",J319,0)</f>
        <v>364800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7" t="s">
        <v>13</v>
      </c>
      <c r="BK319" s="222">
        <f>ROUND(I319*H319,2)</f>
        <v>364800</v>
      </c>
      <c r="BL319" s="17" t="s">
        <v>146</v>
      </c>
      <c r="BM319" s="221" t="s">
        <v>407</v>
      </c>
    </row>
    <row r="320" s="2" customFormat="1">
      <c r="A320" s="32"/>
      <c r="B320" s="33"/>
      <c r="C320" s="34"/>
      <c r="D320" s="223" t="s">
        <v>148</v>
      </c>
      <c r="E320" s="34"/>
      <c r="F320" s="224" t="s">
        <v>408</v>
      </c>
      <c r="G320" s="34"/>
      <c r="H320" s="34"/>
      <c r="I320" s="34"/>
      <c r="J320" s="34"/>
      <c r="K320" s="34"/>
      <c r="L320" s="38"/>
      <c r="M320" s="225"/>
      <c r="N320" s="226"/>
      <c r="O320" s="84"/>
      <c r="P320" s="84"/>
      <c r="Q320" s="84"/>
      <c r="R320" s="84"/>
      <c r="S320" s="84"/>
      <c r="T320" s="85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148</v>
      </c>
      <c r="AU320" s="17" t="s">
        <v>89</v>
      </c>
    </row>
    <row r="321" s="13" customFormat="1">
      <c r="A321" s="13"/>
      <c r="B321" s="227"/>
      <c r="C321" s="228"/>
      <c r="D321" s="229" t="s">
        <v>150</v>
      </c>
      <c r="E321" s="230" t="s">
        <v>1</v>
      </c>
      <c r="F321" s="231" t="s">
        <v>409</v>
      </c>
      <c r="G321" s="228"/>
      <c r="H321" s="232">
        <v>1600</v>
      </c>
      <c r="I321" s="228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150</v>
      </c>
      <c r="AU321" s="237" t="s">
        <v>89</v>
      </c>
      <c r="AV321" s="13" t="s">
        <v>89</v>
      </c>
      <c r="AW321" s="13" t="s">
        <v>34</v>
      </c>
      <c r="AX321" s="13" t="s">
        <v>80</v>
      </c>
      <c r="AY321" s="237" t="s">
        <v>139</v>
      </c>
    </row>
    <row r="322" s="13" customFormat="1">
      <c r="A322" s="13"/>
      <c r="B322" s="227"/>
      <c r="C322" s="228"/>
      <c r="D322" s="229" t="s">
        <v>150</v>
      </c>
      <c r="E322" s="230" t="s">
        <v>1</v>
      </c>
      <c r="F322" s="231" t="s">
        <v>410</v>
      </c>
      <c r="G322" s="228"/>
      <c r="H322" s="232">
        <v>300</v>
      </c>
      <c r="I322" s="228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150</v>
      </c>
      <c r="AU322" s="237" t="s">
        <v>89</v>
      </c>
      <c r="AV322" s="13" t="s">
        <v>89</v>
      </c>
      <c r="AW322" s="13" t="s">
        <v>34</v>
      </c>
      <c r="AX322" s="13" t="s">
        <v>80</v>
      </c>
      <c r="AY322" s="237" t="s">
        <v>139</v>
      </c>
    </row>
    <row r="323" s="14" customFormat="1">
      <c r="A323" s="14"/>
      <c r="B323" s="238"/>
      <c r="C323" s="239"/>
      <c r="D323" s="229" t="s">
        <v>150</v>
      </c>
      <c r="E323" s="240" t="s">
        <v>1</v>
      </c>
      <c r="F323" s="241" t="s">
        <v>152</v>
      </c>
      <c r="G323" s="239"/>
      <c r="H323" s="242">
        <v>1900</v>
      </c>
      <c r="I323" s="239"/>
      <c r="J323" s="239"/>
      <c r="K323" s="239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150</v>
      </c>
      <c r="AU323" s="247" t="s">
        <v>89</v>
      </c>
      <c r="AV323" s="14" t="s">
        <v>146</v>
      </c>
      <c r="AW323" s="14" t="s">
        <v>34</v>
      </c>
      <c r="AX323" s="14" t="s">
        <v>13</v>
      </c>
      <c r="AY323" s="247" t="s">
        <v>139</v>
      </c>
    </row>
    <row r="324" s="2" customFormat="1" ht="24.15" customHeight="1">
      <c r="A324" s="32"/>
      <c r="B324" s="33"/>
      <c r="C324" s="211" t="s">
        <v>411</v>
      </c>
      <c r="D324" s="211" t="s">
        <v>141</v>
      </c>
      <c r="E324" s="212" t="s">
        <v>412</v>
      </c>
      <c r="F324" s="213" t="s">
        <v>413</v>
      </c>
      <c r="G324" s="214" t="s">
        <v>196</v>
      </c>
      <c r="H324" s="215">
        <v>1600</v>
      </c>
      <c r="I324" s="216">
        <v>251</v>
      </c>
      <c r="J324" s="216">
        <f>ROUND(I324*H324,2)</f>
        <v>401600</v>
      </c>
      <c r="K324" s="213" t="s">
        <v>145</v>
      </c>
      <c r="L324" s="38"/>
      <c r="M324" s="217" t="s">
        <v>1</v>
      </c>
      <c r="N324" s="218" t="s">
        <v>45</v>
      </c>
      <c r="O324" s="219">
        <v>0.029000000000000001</v>
      </c>
      <c r="P324" s="219">
        <f>O324*H324</f>
        <v>46.400000000000006</v>
      </c>
      <c r="Q324" s="219">
        <v>0</v>
      </c>
      <c r="R324" s="219">
        <f>Q324*H324</f>
        <v>0</v>
      </c>
      <c r="S324" s="219">
        <v>0</v>
      </c>
      <c r="T324" s="220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221" t="s">
        <v>146</v>
      </c>
      <c r="AT324" s="221" t="s">
        <v>141</v>
      </c>
      <c r="AU324" s="221" t="s">
        <v>89</v>
      </c>
      <c r="AY324" s="17" t="s">
        <v>139</v>
      </c>
      <c r="BE324" s="222">
        <f>IF(N324="základní",J324,0)</f>
        <v>401600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7" t="s">
        <v>13</v>
      </c>
      <c r="BK324" s="222">
        <f>ROUND(I324*H324,2)</f>
        <v>401600</v>
      </c>
      <c r="BL324" s="17" t="s">
        <v>146</v>
      </c>
      <c r="BM324" s="221" t="s">
        <v>414</v>
      </c>
    </row>
    <row r="325" s="2" customFormat="1">
      <c r="A325" s="32"/>
      <c r="B325" s="33"/>
      <c r="C325" s="34"/>
      <c r="D325" s="223" t="s">
        <v>148</v>
      </c>
      <c r="E325" s="34"/>
      <c r="F325" s="224" t="s">
        <v>415</v>
      </c>
      <c r="G325" s="34"/>
      <c r="H325" s="34"/>
      <c r="I325" s="34"/>
      <c r="J325" s="34"/>
      <c r="K325" s="34"/>
      <c r="L325" s="38"/>
      <c r="M325" s="225"/>
      <c r="N325" s="226"/>
      <c r="O325" s="84"/>
      <c r="P325" s="84"/>
      <c r="Q325" s="84"/>
      <c r="R325" s="84"/>
      <c r="S325" s="84"/>
      <c r="T325" s="85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7" t="s">
        <v>148</v>
      </c>
      <c r="AU325" s="17" t="s">
        <v>89</v>
      </c>
    </row>
    <row r="326" s="13" customFormat="1">
      <c r="A326" s="13"/>
      <c r="B326" s="227"/>
      <c r="C326" s="228"/>
      <c r="D326" s="229" t="s">
        <v>150</v>
      </c>
      <c r="E326" s="230" t="s">
        <v>1</v>
      </c>
      <c r="F326" s="231" t="s">
        <v>416</v>
      </c>
      <c r="G326" s="228"/>
      <c r="H326" s="232">
        <v>1600</v>
      </c>
      <c r="I326" s="228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150</v>
      </c>
      <c r="AU326" s="237" t="s">
        <v>89</v>
      </c>
      <c r="AV326" s="13" t="s">
        <v>89</v>
      </c>
      <c r="AW326" s="13" t="s">
        <v>34</v>
      </c>
      <c r="AX326" s="13" t="s">
        <v>80</v>
      </c>
      <c r="AY326" s="237" t="s">
        <v>139</v>
      </c>
    </row>
    <row r="327" s="14" customFormat="1">
      <c r="A327" s="14"/>
      <c r="B327" s="238"/>
      <c r="C327" s="239"/>
      <c r="D327" s="229" t="s">
        <v>150</v>
      </c>
      <c r="E327" s="240" t="s">
        <v>1</v>
      </c>
      <c r="F327" s="241" t="s">
        <v>152</v>
      </c>
      <c r="G327" s="239"/>
      <c r="H327" s="242">
        <v>1600</v>
      </c>
      <c r="I327" s="239"/>
      <c r="J327" s="239"/>
      <c r="K327" s="239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150</v>
      </c>
      <c r="AU327" s="247" t="s">
        <v>89</v>
      </c>
      <c r="AV327" s="14" t="s">
        <v>146</v>
      </c>
      <c r="AW327" s="14" t="s">
        <v>34</v>
      </c>
      <c r="AX327" s="14" t="s">
        <v>13</v>
      </c>
      <c r="AY327" s="247" t="s">
        <v>139</v>
      </c>
    </row>
    <row r="328" s="2" customFormat="1" ht="33" customHeight="1">
      <c r="A328" s="32"/>
      <c r="B328" s="33"/>
      <c r="C328" s="211" t="s">
        <v>417</v>
      </c>
      <c r="D328" s="211" t="s">
        <v>141</v>
      </c>
      <c r="E328" s="212" t="s">
        <v>418</v>
      </c>
      <c r="F328" s="213" t="s">
        <v>419</v>
      </c>
      <c r="G328" s="214" t="s">
        <v>196</v>
      </c>
      <c r="H328" s="215">
        <v>1365</v>
      </c>
      <c r="I328" s="216">
        <v>485</v>
      </c>
      <c r="J328" s="216">
        <f>ROUND(I328*H328,2)</f>
        <v>662025</v>
      </c>
      <c r="K328" s="213" t="s">
        <v>145</v>
      </c>
      <c r="L328" s="38"/>
      <c r="M328" s="217" t="s">
        <v>1</v>
      </c>
      <c r="N328" s="218" t="s">
        <v>45</v>
      </c>
      <c r="O328" s="219">
        <v>0.025000000000000001</v>
      </c>
      <c r="P328" s="219">
        <f>O328*H328</f>
        <v>34.125</v>
      </c>
      <c r="Q328" s="219">
        <v>0</v>
      </c>
      <c r="R328" s="219">
        <f>Q328*H328</f>
        <v>0</v>
      </c>
      <c r="S328" s="219">
        <v>0</v>
      </c>
      <c r="T328" s="220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221" t="s">
        <v>146</v>
      </c>
      <c r="AT328" s="221" t="s">
        <v>141</v>
      </c>
      <c r="AU328" s="221" t="s">
        <v>89</v>
      </c>
      <c r="AY328" s="17" t="s">
        <v>139</v>
      </c>
      <c r="BE328" s="222">
        <f>IF(N328="základní",J328,0)</f>
        <v>662025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7" t="s">
        <v>13</v>
      </c>
      <c r="BK328" s="222">
        <f>ROUND(I328*H328,2)</f>
        <v>662025</v>
      </c>
      <c r="BL328" s="17" t="s">
        <v>146</v>
      </c>
      <c r="BM328" s="221" t="s">
        <v>420</v>
      </c>
    </row>
    <row r="329" s="2" customFormat="1">
      <c r="A329" s="32"/>
      <c r="B329" s="33"/>
      <c r="C329" s="34"/>
      <c r="D329" s="223" t="s">
        <v>148</v>
      </c>
      <c r="E329" s="34"/>
      <c r="F329" s="224" t="s">
        <v>421</v>
      </c>
      <c r="G329" s="34"/>
      <c r="H329" s="34"/>
      <c r="I329" s="34"/>
      <c r="J329" s="34"/>
      <c r="K329" s="34"/>
      <c r="L329" s="38"/>
      <c r="M329" s="225"/>
      <c r="N329" s="226"/>
      <c r="O329" s="84"/>
      <c r="P329" s="84"/>
      <c r="Q329" s="84"/>
      <c r="R329" s="84"/>
      <c r="S329" s="84"/>
      <c r="T329" s="85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148</v>
      </c>
      <c r="AU329" s="17" t="s">
        <v>89</v>
      </c>
    </row>
    <row r="330" s="13" customFormat="1">
      <c r="A330" s="13"/>
      <c r="B330" s="227"/>
      <c r="C330" s="228"/>
      <c r="D330" s="229" t="s">
        <v>150</v>
      </c>
      <c r="E330" s="230" t="s">
        <v>1</v>
      </c>
      <c r="F330" s="231" t="s">
        <v>422</v>
      </c>
      <c r="G330" s="228"/>
      <c r="H330" s="232">
        <v>1365</v>
      </c>
      <c r="I330" s="228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150</v>
      </c>
      <c r="AU330" s="237" t="s">
        <v>89</v>
      </c>
      <c r="AV330" s="13" t="s">
        <v>89</v>
      </c>
      <c r="AW330" s="13" t="s">
        <v>34</v>
      </c>
      <c r="AX330" s="13" t="s">
        <v>80</v>
      </c>
      <c r="AY330" s="237" t="s">
        <v>139</v>
      </c>
    </row>
    <row r="331" s="14" customFormat="1">
      <c r="A331" s="14"/>
      <c r="B331" s="238"/>
      <c r="C331" s="239"/>
      <c r="D331" s="229" t="s">
        <v>150</v>
      </c>
      <c r="E331" s="240" t="s">
        <v>1</v>
      </c>
      <c r="F331" s="241" t="s">
        <v>152</v>
      </c>
      <c r="G331" s="239"/>
      <c r="H331" s="242">
        <v>1365</v>
      </c>
      <c r="I331" s="239"/>
      <c r="J331" s="239"/>
      <c r="K331" s="239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150</v>
      </c>
      <c r="AU331" s="247" t="s">
        <v>89</v>
      </c>
      <c r="AV331" s="14" t="s">
        <v>146</v>
      </c>
      <c r="AW331" s="14" t="s">
        <v>34</v>
      </c>
      <c r="AX331" s="14" t="s">
        <v>13</v>
      </c>
      <c r="AY331" s="247" t="s">
        <v>139</v>
      </c>
    </row>
    <row r="332" s="2" customFormat="1" ht="24.15" customHeight="1">
      <c r="A332" s="32"/>
      <c r="B332" s="33"/>
      <c r="C332" s="211" t="s">
        <v>423</v>
      </c>
      <c r="D332" s="211" t="s">
        <v>141</v>
      </c>
      <c r="E332" s="212" t="s">
        <v>424</v>
      </c>
      <c r="F332" s="213" t="s">
        <v>425</v>
      </c>
      <c r="G332" s="214" t="s">
        <v>196</v>
      </c>
      <c r="H332" s="215">
        <v>80</v>
      </c>
      <c r="I332" s="216">
        <v>29.100000000000001</v>
      </c>
      <c r="J332" s="216">
        <f>ROUND(I332*H332,2)</f>
        <v>2328</v>
      </c>
      <c r="K332" s="213" t="s">
        <v>145</v>
      </c>
      <c r="L332" s="38"/>
      <c r="M332" s="217" t="s">
        <v>1</v>
      </c>
      <c r="N332" s="218" t="s">
        <v>45</v>
      </c>
      <c r="O332" s="219">
        <v>0.0080000000000000002</v>
      </c>
      <c r="P332" s="219">
        <f>O332*H332</f>
        <v>0.64000000000000001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221" t="s">
        <v>146</v>
      </c>
      <c r="AT332" s="221" t="s">
        <v>141</v>
      </c>
      <c r="AU332" s="221" t="s">
        <v>89</v>
      </c>
      <c r="AY332" s="17" t="s">
        <v>139</v>
      </c>
      <c r="BE332" s="222">
        <f>IF(N332="základní",J332,0)</f>
        <v>2328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7" t="s">
        <v>13</v>
      </c>
      <c r="BK332" s="222">
        <f>ROUND(I332*H332,2)</f>
        <v>2328</v>
      </c>
      <c r="BL332" s="17" t="s">
        <v>146</v>
      </c>
      <c r="BM332" s="221" t="s">
        <v>426</v>
      </c>
    </row>
    <row r="333" s="2" customFormat="1">
      <c r="A333" s="32"/>
      <c r="B333" s="33"/>
      <c r="C333" s="34"/>
      <c r="D333" s="223" t="s">
        <v>148</v>
      </c>
      <c r="E333" s="34"/>
      <c r="F333" s="224" t="s">
        <v>427</v>
      </c>
      <c r="G333" s="34"/>
      <c r="H333" s="34"/>
      <c r="I333" s="34"/>
      <c r="J333" s="34"/>
      <c r="K333" s="34"/>
      <c r="L333" s="38"/>
      <c r="M333" s="225"/>
      <c r="N333" s="226"/>
      <c r="O333" s="84"/>
      <c r="P333" s="84"/>
      <c r="Q333" s="84"/>
      <c r="R333" s="84"/>
      <c r="S333" s="84"/>
      <c r="T333" s="85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7" t="s">
        <v>148</v>
      </c>
      <c r="AU333" s="17" t="s">
        <v>89</v>
      </c>
    </row>
    <row r="334" s="13" customFormat="1">
      <c r="A334" s="13"/>
      <c r="B334" s="227"/>
      <c r="C334" s="228"/>
      <c r="D334" s="229" t="s">
        <v>150</v>
      </c>
      <c r="E334" s="230" t="s">
        <v>1</v>
      </c>
      <c r="F334" s="231" t="s">
        <v>428</v>
      </c>
      <c r="G334" s="228"/>
      <c r="H334" s="232">
        <v>80</v>
      </c>
      <c r="I334" s="228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150</v>
      </c>
      <c r="AU334" s="237" t="s">
        <v>89</v>
      </c>
      <c r="AV334" s="13" t="s">
        <v>89</v>
      </c>
      <c r="AW334" s="13" t="s">
        <v>34</v>
      </c>
      <c r="AX334" s="13" t="s">
        <v>80</v>
      </c>
      <c r="AY334" s="237" t="s">
        <v>139</v>
      </c>
    </row>
    <row r="335" s="14" customFormat="1">
      <c r="A335" s="14"/>
      <c r="B335" s="238"/>
      <c r="C335" s="239"/>
      <c r="D335" s="229" t="s">
        <v>150</v>
      </c>
      <c r="E335" s="240" t="s">
        <v>1</v>
      </c>
      <c r="F335" s="241" t="s">
        <v>152</v>
      </c>
      <c r="G335" s="239"/>
      <c r="H335" s="242">
        <v>80</v>
      </c>
      <c r="I335" s="239"/>
      <c r="J335" s="239"/>
      <c r="K335" s="239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150</v>
      </c>
      <c r="AU335" s="247" t="s">
        <v>89</v>
      </c>
      <c r="AV335" s="14" t="s">
        <v>146</v>
      </c>
      <c r="AW335" s="14" t="s">
        <v>34</v>
      </c>
      <c r="AX335" s="14" t="s">
        <v>13</v>
      </c>
      <c r="AY335" s="247" t="s">
        <v>139</v>
      </c>
    </row>
    <row r="336" s="2" customFormat="1" ht="24.15" customHeight="1">
      <c r="A336" s="32"/>
      <c r="B336" s="33"/>
      <c r="C336" s="211" t="s">
        <v>429</v>
      </c>
      <c r="D336" s="211" t="s">
        <v>141</v>
      </c>
      <c r="E336" s="212" t="s">
        <v>430</v>
      </c>
      <c r="F336" s="213" t="s">
        <v>431</v>
      </c>
      <c r="G336" s="214" t="s">
        <v>196</v>
      </c>
      <c r="H336" s="215">
        <v>1600</v>
      </c>
      <c r="I336" s="216">
        <v>29.600000000000001</v>
      </c>
      <c r="J336" s="216">
        <f>ROUND(I336*H336,2)</f>
        <v>47360</v>
      </c>
      <c r="K336" s="213" t="s">
        <v>145</v>
      </c>
      <c r="L336" s="38"/>
      <c r="M336" s="217" t="s">
        <v>1</v>
      </c>
      <c r="N336" s="218" t="s">
        <v>45</v>
      </c>
      <c r="O336" s="219">
        <v>0.0040000000000000001</v>
      </c>
      <c r="P336" s="219">
        <f>O336*H336</f>
        <v>6.4000000000000004</v>
      </c>
      <c r="Q336" s="219">
        <v>0</v>
      </c>
      <c r="R336" s="219">
        <f>Q336*H336</f>
        <v>0</v>
      </c>
      <c r="S336" s="219">
        <v>0</v>
      </c>
      <c r="T336" s="220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221" t="s">
        <v>146</v>
      </c>
      <c r="AT336" s="221" t="s">
        <v>141</v>
      </c>
      <c r="AU336" s="221" t="s">
        <v>89</v>
      </c>
      <c r="AY336" s="17" t="s">
        <v>139</v>
      </c>
      <c r="BE336" s="222">
        <f>IF(N336="základní",J336,0)</f>
        <v>47360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7" t="s">
        <v>13</v>
      </c>
      <c r="BK336" s="222">
        <f>ROUND(I336*H336,2)</f>
        <v>47360</v>
      </c>
      <c r="BL336" s="17" t="s">
        <v>146</v>
      </c>
      <c r="BM336" s="221" t="s">
        <v>432</v>
      </c>
    </row>
    <row r="337" s="2" customFormat="1">
      <c r="A337" s="32"/>
      <c r="B337" s="33"/>
      <c r="C337" s="34"/>
      <c r="D337" s="223" t="s">
        <v>148</v>
      </c>
      <c r="E337" s="34"/>
      <c r="F337" s="224" t="s">
        <v>433</v>
      </c>
      <c r="G337" s="34"/>
      <c r="H337" s="34"/>
      <c r="I337" s="34"/>
      <c r="J337" s="34"/>
      <c r="K337" s="34"/>
      <c r="L337" s="38"/>
      <c r="M337" s="225"/>
      <c r="N337" s="226"/>
      <c r="O337" s="84"/>
      <c r="P337" s="84"/>
      <c r="Q337" s="84"/>
      <c r="R337" s="84"/>
      <c r="S337" s="84"/>
      <c r="T337" s="85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7" t="s">
        <v>148</v>
      </c>
      <c r="AU337" s="17" t="s">
        <v>89</v>
      </c>
    </row>
    <row r="338" s="13" customFormat="1">
      <c r="A338" s="13"/>
      <c r="B338" s="227"/>
      <c r="C338" s="228"/>
      <c r="D338" s="229" t="s">
        <v>150</v>
      </c>
      <c r="E338" s="230" t="s">
        <v>1</v>
      </c>
      <c r="F338" s="231" t="s">
        <v>434</v>
      </c>
      <c r="G338" s="228"/>
      <c r="H338" s="232">
        <v>1600</v>
      </c>
      <c r="I338" s="228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150</v>
      </c>
      <c r="AU338" s="237" t="s">
        <v>89</v>
      </c>
      <c r="AV338" s="13" t="s">
        <v>89</v>
      </c>
      <c r="AW338" s="13" t="s">
        <v>34</v>
      </c>
      <c r="AX338" s="13" t="s">
        <v>80</v>
      </c>
      <c r="AY338" s="237" t="s">
        <v>139</v>
      </c>
    </row>
    <row r="339" s="14" customFormat="1">
      <c r="A339" s="14"/>
      <c r="B339" s="238"/>
      <c r="C339" s="239"/>
      <c r="D339" s="229" t="s">
        <v>150</v>
      </c>
      <c r="E339" s="240" t="s">
        <v>1</v>
      </c>
      <c r="F339" s="241" t="s">
        <v>152</v>
      </c>
      <c r="G339" s="239"/>
      <c r="H339" s="242">
        <v>1600</v>
      </c>
      <c r="I339" s="239"/>
      <c r="J339" s="239"/>
      <c r="K339" s="239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150</v>
      </c>
      <c r="AU339" s="247" t="s">
        <v>89</v>
      </c>
      <c r="AV339" s="14" t="s">
        <v>146</v>
      </c>
      <c r="AW339" s="14" t="s">
        <v>34</v>
      </c>
      <c r="AX339" s="14" t="s">
        <v>13</v>
      </c>
      <c r="AY339" s="247" t="s">
        <v>139</v>
      </c>
    </row>
    <row r="340" s="2" customFormat="1" ht="24.15" customHeight="1">
      <c r="A340" s="32"/>
      <c r="B340" s="33"/>
      <c r="C340" s="211" t="s">
        <v>435</v>
      </c>
      <c r="D340" s="211" t="s">
        <v>141</v>
      </c>
      <c r="E340" s="212" t="s">
        <v>436</v>
      </c>
      <c r="F340" s="213" t="s">
        <v>437</v>
      </c>
      <c r="G340" s="214" t="s">
        <v>196</v>
      </c>
      <c r="H340" s="215">
        <v>1365</v>
      </c>
      <c r="I340" s="216">
        <v>15.800000000000001</v>
      </c>
      <c r="J340" s="216">
        <f>ROUND(I340*H340,2)</f>
        <v>21567</v>
      </c>
      <c r="K340" s="213" t="s">
        <v>145</v>
      </c>
      <c r="L340" s="38"/>
      <c r="M340" s="217" t="s">
        <v>1</v>
      </c>
      <c r="N340" s="218" t="s">
        <v>45</v>
      </c>
      <c r="O340" s="219">
        <v>0.002</v>
      </c>
      <c r="P340" s="219">
        <f>O340*H340</f>
        <v>2.73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221" t="s">
        <v>146</v>
      </c>
      <c r="AT340" s="221" t="s">
        <v>141</v>
      </c>
      <c r="AU340" s="221" t="s">
        <v>89</v>
      </c>
      <c r="AY340" s="17" t="s">
        <v>139</v>
      </c>
      <c r="BE340" s="222">
        <f>IF(N340="základní",J340,0)</f>
        <v>21567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7" t="s">
        <v>13</v>
      </c>
      <c r="BK340" s="222">
        <f>ROUND(I340*H340,2)</f>
        <v>21567</v>
      </c>
      <c r="BL340" s="17" t="s">
        <v>146</v>
      </c>
      <c r="BM340" s="221" t="s">
        <v>438</v>
      </c>
    </row>
    <row r="341" s="2" customFormat="1">
      <c r="A341" s="32"/>
      <c r="B341" s="33"/>
      <c r="C341" s="34"/>
      <c r="D341" s="223" t="s">
        <v>148</v>
      </c>
      <c r="E341" s="34"/>
      <c r="F341" s="224" t="s">
        <v>439</v>
      </c>
      <c r="G341" s="34"/>
      <c r="H341" s="34"/>
      <c r="I341" s="34"/>
      <c r="J341" s="34"/>
      <c r="K341" s="34"/>
      <c r="L341" s="38"/>
      <c r="M341" s="225"/>
      <c r="N341" s="226"/>
      <c r="O341" s="84"/>
      <c r="P341" s="84"/>
      <c r="Q341" s="84"/>
      <c r="R341" s="84"/>
      <c r="S341" s="84"/>
      <c r="T341" s="85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7" t="s">
        <v>148</v>
      </c>
      <c r="AU341" s="17" t="s">
        <v>89</v>
      </c>
    </row>
    <row r="342" s="13" customFormat="1">
      <c r="A342" s="13"/>
      <c r="B342" s="227"/>
      <c r="C342" s="228"/>
      <c r="D342" s="229" t="s">
        <v>150</v>
      </c>
      <c r="E342" s="230" t="s">
        <v>1</v>
      </c>
      <c r="F342" s="231" t="s">
        <v>440</v>
      </c>
      <c r="G342" s="228"/>
      <c r="H342" s="232">
        <v>1365</v>
      </c>
      <c r="I342" s="228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150</v>
      </c>
      <c r="AU342" s="237" t="s">
        <v>89</v>
      </c>
      <c r="AV342" s="13" t="s">
        <v>89</v>
      </c>
      <c r="AW342" s="13" t="s">
        <v>34</v>
      </c>
      <c r="AX342" s="13" t="s">
        <v>80</v>
      </c>
      <c r="AY342" s="237" t="s">
        <v>139</v>
      </c>
    </row>
    <row r="343" s="14" customFormat="1">
      <c r="A343" s="14"/>
      <c r="B343" s="238"/>
      <c r="C343" s="239"/>
      <c r="D343" s="229" t="s">
        <v>150</v>
      </c>
      <c r="E343" s="240" t="s">
        <v>1</v>
      </c>
      <c r="F343" s="241" t="s">
        <v>152</v>
      </c>
      <c r="G343" s="239"/>
      <c r="H343" s="242">
        <v>1365</v>
      </c>
      <c r="I343" s="239"/>
      <c r="J343" s="239"/>
      <c r="K343" s="239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150</v>
      </c>
      <c r="AU343" s="247" t="s">
        <v>89</v>
      </c>
      <c r="AV343" s="14" t="s">
        <v>146</v>
      </c>
      <c r="AW343" s="14" t="s">
        <v>34</v>
      </c>
      <c r="AX343" s="14" t="s">
        <v>13</v>
      </c>
      <c r="AY343" s="247" t="s">
        <v>139</v>
      </c>
    </row>
    <row r="344" s="2" customFormat="1" ht="33" customHeight="1">
      <c r="A344" s="32"/>
      <c r="B344" s="33"/>
      <c r="C344" s="211" t="s">
        <v>441</v>
      </c>
      <c r="D344" s="211" t="s">
        <v>141</v>
      </c>
      <c r="E344" s="212" t="s">
        <v>442</v>
      </c>
      <c r="F344" s="213" t="s">
        <v>443</v>
      </c>
      <c r="G344" s="214" t="s">
        <v>196</v>
      </c>
      <c r="H344" s="215">
        <v>1305</v>
      </c>
      <c r="I344" s="216">
        <v>302</v>
      </c>
      <c r="J344" s="216">
        <f>ROUND(I344*H344,2)</f>
        <v>394110</v>
      </c>
      <c r="K344" s="213" t="s">
        <v>145</v>
      </c>
      <c r="L344" s="38"/>
      <c r="M344" s="217" t="s">
        <v>1</v>
      </c>
      <c r="N344" s="218" t="s">
        <v>45</v>
      </c>
      <c r="O344" s="219">
        <v>0.012999999999999999</v>
      </c>
      <c r="P344" s="219">
        <f>O344*H344</f>
        <v>16.965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221" t="s">
        <v>146</v>
      </c>
      <c r="AT344" s="221" t="s">
        <v>141</v>
      </c>
      <c r="AU344" s="221" t="s">
        <v>89</v>
      </c>
      <c r="AY344" s="17" t="s">
        <v>139</v>
      </c>
      <c r="BE344" s="222">
        <f>IF(N344="základní",J344,0)</f>
        <v>394110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7" t="s">
        <v>13</v>
      </c>
      <c r="BK344" s="222">
        <f>ROUND(I344*H344,2)</f>
        <v>394110</v>
      </c>
      <c r="BL344" s="17" t="s">
        <v>146</v>
      </c>
      <c r="BM344" s="221" t="s">
        <v>444</v>
      </c>
    </row>
    <row r="345" s="2" customFormat="1">
      <c r="A345" s="32"/>
      <c r="B345" s="33"/>
      <c r="C345" s="34"/>
      <c r="D345" s="223" t="s">
        <v>148</v>
      </c>
      <c r="E345" s="34"/>
      <c r="F345" s="224" t="s">
        <v>445</v>
      </c>
      <c r="G345" s="34"/>
      <c r="H345" s="34"/>
      <c r="I345" s="34"/>
      <c r="J345" s="34"/>
      <c r="K345" s="34"/>
      <c r="L345" s="38"/>
      <c r="M345" s="225"/>
      <c r="N345" s="226"/>
      <c r="O345" s="84"/>
      <c r="P345" s="84"/>
      <c r="Q345" s="84"/>
      <c r="R345" s="84"/>
      <c r="S345" s="84"/>
      <c r="T345" s="85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148</v>
      </c>
      <c r="AU345" s="17" t="s">
        <v>89</v>
      </c>
    </row>
    <row r="346" s="13" customFormat="1">
      <c r="A346" s="13"/>
      <c r="B346" s="227"/>
      <c r="C346" s="228"/>
      <c r="D346" s="229" t="s">
        <v>150</v>
      </c>
      <c r="E346" s="230" t="s">
        <v>1</v>
      </c>
      <c r="F346" s="231" t="s">
        <v>446</v>
      </c>
      <c r="G346" s="228"/>
      <c r="H346" s="232">
        <v>1305</v>
      </c>
      <c r="I346" s="228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150</v>
      </c>
      <c r="AU346" s="237" t="s">
        <v>89</v>
      </c>
      <c r="AV346" s="13" t="s">
        <v>89</v>
      </c>
      <c r="AW346" s="13" t="s">
        <v>34</v>
      </c>
      <c r="AX346" s="13" t="s">
        <v>80</v>
      </c>
      <c r="AY346" s="237" t="s">
        <v>139</v>
      </c>
    </row>
    <row r="347" s="14" customFormat="1">
      <c r="A347" s="14"/>
      <c r="B347" s="238"/>
      <c r="C347" s="239"/>
      <c r="D347" s="229" t="s">
        <v>150</v>
      </c>
      <c r="E347" s="240" t="s">
        <v>1</v>
      </c>
      <c r="F347" s="241" t="s">
        <v>152</v>
      </c>
      <c r="G347" s="239"/>
      <c r="H347" s="242">
        <v>1305</v>
      </c>
      <c r="I347" s="239"/>
      <c r="J347" s="239"/>
      <c r="K347" s="239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150</v>
      </c>
      <c r="AU347" s="247" t="s">
        <v>89</v>
      </c>
      <c r="AV347" s="14" t="s">
        <v>146</v>
      </c>
      <c r="AW347" s="14" t="s">
        <v>34</v>
      </c>
      <c r="AX347" s="14" t="s">
        <v>13</v>
      </c>
      <c r="AY347" s="247" t="s">
        <v>139</v>
      </c>
    </row>
    <row r="348" s="2" customFormat="1" ht="24.15" customHeight="1">
      <c r="A348" s="32"/>
      <c r="B348" s="33"/>
      <c r="C348" s="211" t="s">
        <v>447</v>
      </c>
      <c r="D348" s="211" t="s">
        <v>141</v>
      </c>
      <c r="E348" s="212" t="s">
        <v>448</v>
      </c>
      <c r="F348" s="213" t="s">
        <v>449</v>
      </c>
      <c r="G348" s="214" t="s">
        <v>196</v>
      </c>
      <c r="H348" s="215">
        <v>12</v>
      </c>
      <c r="I348" s="216">
        <v>722</v>
      </c>
      <c r="J348" s="216">
        <f>ROUND(I348*H348,2)</f>
        <v>8664</v>
      </c>
      <c r="K348" s="213" t="s">
        <v>145</v>
      </c>
      <c r="L348" s="38"/>
      <c r="M348" s="217" t="s">
        <v>1</v>
      </c>
      <c r="N348" s="218" t="s">
        <v>45</v>
      </c>
      <c r="O348" s="219">
        <v>1.131</v>
      </c>
      <c r="P348" s="219">
        <f>O348*H348</f>
        <v>13.571999999999999</v>
      </c>
      <c r="Q348" s="219">
        <v>0.19536000000000001</v>
      </c>
      <c r="R348" s="219">
        <f>Q348*H348</f>
        <v>2.3443200000000002</v>
      </c>
      <c r="S348" s="219">
        <v>0</v>
      </c>
      <c r="T348" s="220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221" t="s">
        <v>146</v>
      </c>
      <c r="AT348" s="221" t="s">
        <v>141</v>
      </c>
      <c r="AU348" s="221" t="s">
        <v>89</v>
      </c>
      <c r="AY348" s="17" t="s">
        <v>139</v>
      </c>
      <c r="BE348" s="222">
        <f>IF(N348="základní",J348,0)</f>
        <v>8664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7" t="s">
        <v>13</v>
      </c>
      <c r="BK348" s="222">
        <f>ROUND(I348*H348,2)</f>
        <v>8664</v>
      </c>
      <c r="BL348" s="17" t="s">
        <v>146</v>
      </c>
      <c r="BM348" s="221" t="s">
        <v>450</v>
      </c>
    </row>
    <row r="349" s="2" customFormat="1">
      <c r="A349" s="32"/>
      <c r="B349" s="33"/>
      <c r="C349" s="34"/>
      <c r="D349" s="223" t="s">
        <v>148</v>
      </c>
      <c r="E349" s="34"/>
      <c r="F349" s="224" t="s">
        <v>451</v>
      </c>
      <c r="G349" s="34"/>
      <c r="H349" s="34"/>
      <c r="I349" s="34"/>
      <c r="J349" s="34"/>
      <c r="K349" s="34"/>
      <c r="L349" s="38"/>
      <c r="M349" s="225"/>
      <c r="N349" s="226"/>
      <c r="O349" s="84"/>
      <c r="P349" s="84"/>
      <c r="Q349" s="84"/>
      <c r="R349" s="84"/>
      <c r="S349" s="84"/>
      <c r="T349" s="85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7" t="s">
        <v>148</v>
      </c>
      <c r="AU349" s="17" t="s">
        <v>89</v>
      </c>
    </row>
    <row r="350" s="13" customFormat="1">
      <c r="A350" s="13"/>
      <c r="B350" s="227"/>
      <c r="C350" s="228"/>
      <c r="D350" s="229" t="s">
        <v>150</v>
      </c>
      <c r="E350" s="230" t="s">
        <v>1</v>
      </c>
      <c r="F350" s="231" t="s">
        <v>452</v>
      </c>
      <c r="G350" s="228"/>
      <c r="H350" s="232">
        <v>12</v>
      </c>
      <c r="I350" s="228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150</v>
      </c>
      <c r="AU350" s="237" t="s">
        <v>89</v>
      </c>
      <c r="AV350" s="13" t="s">
        <v>89</v>
      </c>
      <c r="AW350" s="13" t="s">
        <v>34</v>
      </c>
      <c r="AX350" s="13" t="s">
        <v>80</v>
      </c>
      <c r="AY350" s="237" t="s">
        <v>139</v>
      </c>
    </row>
    <row r="351" s="14" customFormat="1">
      <c r="A351" s="14"/>
      <c r="B351" s="238"/>
      <c r="C351" s="239"/>
      <c r="D351" s="229" t="s">
        <v>150</v>
      </c>
      <c r="E351" s="240" t="s">
        <v>1</v>
      </c>
      <c r="F351" s="241" t="s">
        <v>152</v>
      </c>
      <c r="G351" s="239"/>
      <c r="H351" s="242">
        <v>12</v>
      </c>
      <c r="I351" s="239"/>
      <c r="J351" s="239"/>
      <c r="K351" s="239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150</v>
      </c>
      <c r="AU351" s="247" t="s">
        <v>89</v>
      </c>
      <c r="AV351" s="14" t="s">
        <v>146</v>
      </c>
      <c r="AW351" s="14" t="s">
        <v>34</v>
      </c>
      <c r="AX351" s="14" t="s">
        <v>13</v>
      </c>
      <c r="AY351" s="247" t="s">
        <v>139</v>
      </c>
    </row>
    <row r="352" s="2" customFormat="1" ht="16.5" customHeight="1">
      <c r="A352" s="32"/>
      <c r="B352" s="33"/>
      <c r="C352" s="257" t="s">
        <v>453</v>
      </c>
      <c r="D352" s="257" t="s">
        <v>324</v>
      </c>
      <c r="E352" s="258" t="s">
        <v>454</v>
      </c>
      <c r="F352" s="259" t="s">
        <v>455</v>
      </c>
      <c r="G352" s="260" t="s">
        <v>196</v>
      </c>
      <c r="H352" s="261">
        <v>12.359999999999999</v>
      </c>
      <c r="I352" s="262">
        <v>2420</v>
      </c>
      <c r="J352" s="262">
        <f>ROUND(I352*H352,2)</f>
        <v>29911.200000000001</v>
      </c>
      <c r="K352" s="259" t="s">
        <v>145</v>
      </c>
      <c r="L352" s="263"/>
      <c r="M352" s="264" t="s">
        <v>1</v>
      </c>
      <c r="N352" s="265" t="s">
        <v>45</v>
      </c>
      <c r="O352" s="219">
        <v>0</v>
      </c>
      <c r="P352" s="219">
        <f>O352*H352</f>
        <v>0</v>
      </c>
      <c r="Q352" s="219">
        <v>0.222</v>
      </c>
      <c r="R352" s="219">
        <f>Q352*H352</f>
        <v>2.7439199999999997</v>
      </c>
      <c r="S352" s="219">
        <v>0</v>
      </c>
      <c r="T352" s="220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221" t="s">
        <v>183</v>
      </c>
      <c r="AT352" s="221" t="s">
        <v>324</v>
      </c>
      <c r="AU352" s="221" t="s">
        <v>89</v>
      </c>
      <c r="AY352" s="17" t="s">
        <v>139</v>
      </c>
      <c r="BE352" s="222">
        <f>IF(N352="základní",J352,0)</f>
        <v>29911.200000000001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7" t="s">
        <v>13</v>
      </c>
      <c r="BK352" s="222">
        <f>ROUND(I352*H352,2)</f>
        <v>29911.200000000001</v>
      </c>
      <c r="BL352" s="17" t="s">
        <v>146</v>
      </c>
      <c r="BM352" s="221" t="s">
        <v>456</v>
      </c>
    </row>
    <row r="353" s="13" customFormat="1">
      <c r="A353" s="13"/>
      <c r="B353" s="227"/>
      <c r="C353" s="228"/>
      <c r="D353" s="229" t="s">
        <v>150</v>
      </c>
      <c r="E353" s="230" t="s">
        <v>1</v>
      </c>
      <c r="F353" s="231" t="s">
        <v>457</v>
      </c>
      <c r="G353" s="228"/>
      <c r="H353" s="232">
        <v>12.359999999999999</v>
      </c>
      <c r="I353" s="228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150</v>
      </c>
      <c r="AU353" s="237" t="s">
        <v>89</v>
      </c>
      <c r="AV353" s="13" t="s">
        <v>89</v>
      </c>
      <c r="AW353" s="13" t="s">
        <v>34</v>
      </c>
      <c r="AX353" s="13" t="s">
        <v>80</v>
      </c>
      <c r="AY353" s="237" t="s">
        <v>139</v>
      </c>
    </row>
    <row r="354" s="14" customFormat="1">
      <c r="A354" s="14"/>
      <c r="B354" s="238"/>
      <c r="C354" s="239"/>
      <c r="D354" s="229" t="s">
        <v>150</v>
      </c>
      <c r="E354" s="240" t="s">
        <v>1</v>
      </c>
      <c r="F354" s="241" t="s">
        <v>152</v>
      </c>
      <c r="G354" s="239"/>
      <c r="H354" s="242">
        <v>12.359999999999999</v>
      </c>
      <c r="I354" s="239"/>
      <c r="J354" s="239"/>
      <c r="K354" s="239"/>
      <c r="L354" s="243"/>
      <c r="M354" s="244"/>
      <c r="N354" s="245"/>
      <c r="O354" s="245"/>
      <c r="P354" s="245"/>
      <c r="Q354" s="245"/>
      <c r="R354" s="245"/>
      <c r="S354" s="245"/>
      <c r="T354" s="24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7" t="s">
        <v>150</v>
      </c>
      <c r="AU354" s="247" t="s">
        <v>89</v>
      </c>
      <c r="AV354" s="14" t="s">
        <v>146</v>
      </c>
      <c r="AW354" s="14" t="s">
        <v>34</v>
      </c>
      <c r="AX354" s="14" t="s">
        <v>13</v>
      </c>
      <c r="AY354" s="247" t="s">
        <v>139</v>
      </c>
    </row>
    <row r="355" s="2" customFormat="1" ht="24.15" customHeight="1">
      <c r="A355" s="32"/>
      <c r="B355" s="33"/>
      <c r="C355" s="211" t="s">
        <v>458</v>
      </c>
      <c r="D355" s="211" t="s">
        <v>141</v>
      </c>
      <c r="E355" s="212" t="s">
        <v>459</v>
      </c>
      <c r="F355" s="213" t="s">
        <v>460</v>
      </c>
      <c r="G355" s="214" t="s">
        <v>196</v>
      </c>
      <c r="H355" s="215">
        <v>15</v>
      </c>
      <c r="I355" s="216">
        <v>1770</v>
      </c>
      <c r="J355" s="216">
        <f>ROUND(I355*H355,2)</f>
        <v>26550</v>
      </c>
      <c r="K355" s="213" t="s">
        <v>145</v>
      </c>
      <c r="L355" s="38"/>
      <c r="M355" s="217" t="s">
        <v>1</v>
      </c>
      <c r="N355" s="218" t="s">
        <v>45</v>
      </c>
      <c r="O355" s="219">
        <v>1.508</v>
      </c>
      <c r="P355" s="219">
        <f>O355*H355</f>
        <v>22.620000000000001</v>
      </c>
      <c r="Q355" s="219">
        <v>0.85660000000000003</v>
      </c>
      <c r="R355" s="219">
        <f>Q355*H355</f>
        <v>12.849</v>
      </c>
      <c r="S355" s="219">
        <v>0</v>
      </c>
      <c r="T355" s="220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221" t="s">
        <v>146</v>
      </c>
      <c r="AT355" s="221" t="s">
        <v>141</v>
      </c>
      <c r="AU355" s="221" t="s">
        <v>89</v>
      </c>
      <c r="AY355" s="17" t="s">
        <v>139</v>
      </c>
      <c r="BE355" s="222">
        <f>IF(N355="základní",J355,0)</f>
        <v>26550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7" t="s">
        <v>13</v>
      </c>
      <c r="BK355" s="222">
        <f>ROUND(I355*H355,2)</f>
        <v>26550</v>
      </c>
      <c r="BL355" s="17" t="s">
        <v>146</v>
      </c>
      <c r="BM355" s="221" t="s">
        <v>461</v>
      </c>
    </row>
    <row r="356" s="2" customFormat="1">
      <c r="A356" s="32"/>
      <c r="B356" s="33"/>
      <c r="C356" s="34"/>
      <c r="D356" s="223" t="s">
        <v>148</v>
      </c>
      <c r="E356" s="34"/>
      <c r="F356" s="224" t="s">
        <v>462</v>
      </c>
      <c r="G356" s="34"/>
      <c r="H356" s="34"/>
      <c r="I356" s="34"/>
      <c r="J356" s="34"/>
      <c r="K356" s="34"/>
      <c r="L356" s="38"/>
      <c r="M356" s="225"/>
      <c r="N356" s="226"/>
      <c r="O356" s="84"/>
      <c r="P356" s="84"/>
      <c r="Q356" s="84"/>
      <c r="R356" s="84"/>
      <c r="S356" s="84"/>
      <c r="T356" s="85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7" t="s">
        <v>148</v>
      </c>
      <c r="AU356" s="17" t="s">
        <v>89</v>
      </c>
    </row>
    <row r="357" s="2" customFormat="1">
      <c r="A357" s="32"/>
      <c r="B357" s="33"/>
      <c r="C357" s="34"/>
      <c r="D357" s="229" t="s">
        <v>463</v>
      </c>
      <c r="E357" s="34"/>
      <c r="F357" s="266" t="s">
        <v>464</v>
      </c>
      <c r="G357" s="34"/>
      <c r="H357" s="34"/>
      <c r="I357" s="34"/>
      <c r="J357" s="34"/>
      <c r="K357" s="34"/>
      <c r="L357" s="38"/>
      <c r="M357" s="225"/>
      <c r="N357" s="226"/>
      <c r="O357" s="84"/>
      <c r="P357" s="84"/>
      <c r="Q357" s="84"/>
      <c r="R357" s="84"/>
      <c r="S357" s="84"/>
      <c r="T357" s="85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7" t="s">
        <v>463</v>
      </c>
      <c r="AU357" s="17" t="s">
        <v>89</v>
      </c>
    </row>
    <row r="358" s="13" customFormat="1">
      <c r="A358" s="13"/>
      <c r="B358" s="227"/>
      <c r="C358" s="228"/>
      <c r="D358" s="229" t="s">
        <v>150</v>
      </c>
      <c r="E358" s="230" t="s">
        <v>1</v>
      </c>
      <c r="F358" s="231" t="s">
        <v>465</v>
      </c>
      <c r="G358" s="228"/>
      <c r="H358" s="232">
        <v>15</v>
      </c>
      <c r="I358" s="228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150</v>
      </c>
      <c r="AU358" s="237" t="s">
        <v>89</v>
      </c>
      <c r="AV358" s="13" t="s">
        <v>89</v>
      </c>
      <c r="AW358" s="13" t="s">
        <v>34</v>
      </c>
      <c r="AX358" s="13" t="s">
        <v>80</v>
      </c>
      <c r="AY358" s="237" t="s">
        <v>139</v>
      </c>
    </row>
    <row r="359" s="14" customFormat="1">
      <c r="A359" s="14"/>
      <c r="B359" s="238"/>
      <c r="C359" s="239"/>
      <c r="D359" s="229" t="s">
        <v>150</v>
      </c>
      <c r="E359" s="240" t="s">
        <v>1</v>
      </c>
      <c r="F359" s="241" t="s">
        <v>152</v>
      </c>
      <c r="G359" s="239"/>
      <c r="H359" s="242">
        <v>15</v>
      </c>
      <c r="I359" s="239"/>
      <c r="J359" s="239"/>
      <c r="K359" s="239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150</v>
      </c>
      <c r="AU359" s="247" t="s">
        <v>89</v>
      </c>
      <c r="AV359" s="14" t="s">
        <v>146</v>
      </c>
      <c r="AW359" s="14" t="s">
        <v>34</v>
      </c>
      <c r="AX359" s="14" t="s">
        <v>13</v>
      </c>
      <c r="AY359" s="247" t="s">
        <v>139</v>
      </c>
    </row>
    <row r="360" s="12" customFormat="1" ht="22.8" customHeight="1">
      <c r="A360" s="12"/>
      <c r="B360" s="196"/>
      <c r="C360" s="197"/>
      <c r="D360" s="198" t="s">
        <v>79</v>
      </c>
      <c r="E360" s="209" t="s">
        <v>183</v>
      </c>
      <c r="F360" s="209" t="s">
        <v>466</v>
      </c>
      <c r="G360" s="197"/>
      <c r="H360" s="197"/>
      <c r="I360" s="197"/>
      <c r="J360" s="210">
        <f>BK360</f>
        <v>210162.60000000001</v>
      </c>
      <c r="K360" s="197"/>
      <c r="L360" s="201"/>
      <c r="M360" s="202"/>
      <c r="N360" s="203"/>
      <c r="O360" s="203"/>
      <c r="P360" s="204">
        <f>SUM(P361:P413)</f>
        <v>83.012799999999999</v>
      </c>
      <c r="Q360" s="203"/>
      <c r="R360" s="204">
        <f>SUM(R361:R413)</f>
        <v>1.6721820000000001</v>
      </c>
      <c r="S360" s="203"/>
      <c r="T360" s="205">
        <f>SUM(T361:T413)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6" t="s">
        <v>13</v>
      </c>
      <c r="AT360" s="207" t="s">
        <v>79</v>
      </c>
      <c r="AU360" s="207" t="s">
        <v>13</v>
      </c>
      <c r="AY360" s="206" t="s">
        <v>139</v>
      </c>
      <c r="BK360" s="208">
        <f>SUM(BK361:BK413)</f>
        <v>210162.60000000001</v>
      </c>
    </row>
    <row r="361" s="2" customFormat="1" ht="24.15" customHeight="1">
      <c r="A361" s="32"/>
      <c r="B361" s="33"/>
      <c r="C361" s="211" t="s">
        <v>467</v>
      </c>
      <c r="D361" s="211" t="s">
        <v>141</v>
      </c>
      <c r="E361" s="212" t="s">
        <v>468</v>
      </c>
      <c r="F361" s="213" t="s">
        <v>469</v>
      </c>
      <c r="G361" s="214" t="s">
        <v>387</v>
      </c>
      <c r="H361" s="215">
        <v>2</v>
      </c>
      <c r="I361" s="216">
        <v>759</v>
      </c>
      <c r="J361" s="216">
        <f>ROUND(I361*H361,2)</f>
        <v>1518</v>
      </c>
      <c r="K361" s="213" t="s">
        <v>145</v>
      </c>
      <c r="L361" s="38"/>
      <c r="M361" s="217" t="s">
        <v>1</v>
      </c>
      <c r="N361" s="218" t="s">
        <v>45</v>
      </c>
      <c r="O361" s="219">
        <v>0.28000000000000003</v>
      </c>
      <c r="P361" s="219">
        <f>O361*H361</f>
        <v>0.56000000000000005</v>
      </c>
      <c r="Q361" s="219">
        <v>0.0042199999999999998</v>
      </c>
      <c r="R361" s="219">
        <f>Q361*H361</f>
        <v>0.0084399999999999996</v>
      </c>
      <c r="S361" s="219">
        <v>0</v>
      </c>
      <c r="T361" s="220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221" t="s">
        <v>146</v>
      </c>
      <c r="AT361" s="221" t="s">
        <v>141</v>
      </c>
      <c r="AU361" s="221" t="s">
        <v>89</v>
      </c>
      <c r="AY361" s="17" t="s">
        <v>139</v>
      </c>
      <c r="BE361" s="222">
        <f>IF(N361="základní",J361,0)</f>
        <v>1518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7" t="s">
        <v>13</v>
      </c>
      <c r="BK361" s="222">
        <f>ROUND(I361*H361,2)</f>
        <v>1518</v>
      </c>
      <c r="BL361" s="17" t="s">
        <v>146</v>
      </c>
      <c r="BM361" s="221" t="s">
        <v>470</v>
      </c>
    </row>
    <row r="362" s="2" customFormat="1">
      <c r="A362" s="32"/>
      <c r="B362" s="33"/>
      <c r="C362" s="34"/>
      <c r="D362" s="223" t="s">
        <v>148</v>
      </c>
      <c r="E362" s="34"/>
      <c r="F362" s="224" t="s">
        <v>471</v>
      </c>
      <c r="G362" s="34"/>
      <c r="H362" s="34"/>
      <c r="I362" s="34"/>
      <c r="J362" s="34"/>
      <c r="K362" s="34"/>
      <c r="L362" s="38"/>
      <c r="M362" s="225"/>
      <c r="N362" s="226"/>
      <c r="O362" s="84"/>
      <c r="P362" s="84"/>
      <c r="Q362" s="84"/>
      <c r="R362" s="84"/>
      <c r="S362" s="84"/>
      <c r="T362" s="85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7" t="s">
        <v>148</v>
      </c>
      <c r="AU362" s="17" t="s">
        <v>89</v>
      </c>
    </row>
    <row r="363" s="13" customFormat="1">
      <c r="A363" s="13"/>
      <c r="B363" s="227"/>
      <c r="C363" s="228"/>
      <c r="D363" s="229" t="s">
        <v>150</v>
      </c>
      <c r="E363" s="230" t="s">
        <v>1</v>
      </c>
      <c r="F363" s="231" t="s">
        <v>472</v>
      </c>
      <c r="G363" s="228"/>
      <c r="H363" s="232">
        <v>2</v>
      </c>
      <c r="I363" s="228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150</v>
      </c>
      <c r="AU363" s="237" t="s">
        <v>89</v>
      </c>
      <c r="AV363" s="13" t="s">
        <v>89</v>
      </c>
      <c r="AW363" s="13" t="s">
        <v>34</v>
      </c>
      <c r="AX363" s="13" t="s">
        <v>80</v>
      </c>
      <c r="AY363" s="237" t="s">
        <v>139</v>
      </c>
    </row>
    <row r="364" s="14" customFormat="1">
      <c r="A364" s="14"/>
      <c r="B364" s="238"/>
      <c r="C364" s="239"/>
      <c r="D364" s="229" t="s">
        <v>150</v>
      </c>
      <c r="E364" s="240" t="s">
        <v>1</v>
      </c>
      <c r="F364" s="241" t="s">
        <v>152</v>
      </c>
      <c r="G364" s="239"/>
      <c r="H364" s="242">
        <v>2</v>
      </c>
      <c r="I364" s="239"/>
      <c r="J364" s="239"/>
      <c r="K364" s="239"/>
      <c r="L364" s="243"/>
      <c r="M364" s="244"/>
      <c r="N364" s="245"/>
      <c r="O364" s="245"/>
      <c r="P364" s="245"/>
      <c r="Q364" s="245"/>
      <c r="R364" s="245"/>
      <c r="S364" s="245"/>
      <c r="T364" s="24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7" t="s">
        <v>150</v>
      </c>
      <c r="AU364" s="247" t="s">
        <v>89</v>
      </c>
      <c r="AV364" s="14" t="s">
        <v>146</v>
      </c>
      <c r="AW364" s="14" t="s">
        <v>34</v>
      </c>
      <c r="AX364" s="14" t="s">
        <v>13</v>
      </c>
      <c r="AY364" s="247" t="s">
        <v>139</v>
      </c>
    </row>
    <row r="365" s="2" customFormat="1" ht="24.15" customHeight="1">
      <c r="A365" s="32"/>
      <c r="B365" s="33"/>
      <c r="C365" s="211" t="s">
        <v>473</v>
      </c>
      <c r="D365" s="211" t="s">
        <v>141</v>
      </c>
      <c r="E365" s="212" t="s">
        <v>474</v>
      </c>
      <c r="F365" s="213" t="s">
        <v>475</v>
      </c>
      <c r="G365" s="214" t="s">
        <v>387</v>
      </c>
      <c r="H365" s="215">
        <v>14</v>
      </c>
      <c r="I365" s="216">
        <v>3590</v>
      </c>
      <c r="J365" s="216">
        <f>ROUND(I365*H365,2)</f>
        <v>50260</v>
      </c>
      <c r="K365" s="213" t="s">
        <v>145</v>
      </c>
      <c r="L365" s="38"/>
      <c r="M365" s="217" t="s">
        <v>1</v>
      </c>
      <c r="N365" s="218" t="s">
        <v>45</v>
      </c>
      <c r="O365" s="219">
        <v>0.40699999999999997</v>
      </c>
      <c r="P365" s="219">
        <f>O365*H365</f>
        <v>5.6979999999999995</v>
      </c>
      <c r="Q365" s="219">
        <v>0.02649</v>
      </c>
      <c r="R365" s="219">
        <f>Q365*H365</f>
        <v>0.37085999999999997</v>
      </c>
      <c r="S365" s="219">
        <v>0</v>
      </c>
      <c r="T365" s="220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221" t="s">
        <v>146</v>
      </c>
      <c r="AT365" s="221" t="s">
        <v>141</v>
      </c>
      <c r="AU365" s="221" t="s">
        <v>89</v>
      </c>
      <c r="AY365" s="17" t="s">
        <v>139</v>
      </c>
      <c r="BE365" s="222">
        <f>IF(N365="základní",J365,0)</f>
        <v>50260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7" t="s">
        <v>13</v>
      </c>
      <c r="BK365" s="222">
        <f>ROUND(I365*H365,2)</f>
        <v>50260</v>
      </c>
      <c r="BL365" s="17" t="s">
        <v>146</v>
      </c>
      <c r="BM365" s="221" t="s">
        <v>476</v>
      </c>
    </row>
    <row r="366" s="2" customFormat="1">
      <c r="A366" s="32"/>
      <c r="B366" s="33"/>
      <c r="C366" s="34"/>
      <c r="D366" s="223" t="s">
        <v>148</v>
      </c>
      <c r="E366" s="34"/>
      <c r="F366" s="224" t="s">
        <v>477</v>
      </c>
      <c r="G366" s="34"/>
      <c r="H366" s="34"/>
      <c r="I366" s="34"/>
      <c r="J366" s="34"/>
      <c r="K366" s="34"/>
      <c r="L366" s="38"/>
      <c r="M366" s="225"/>
      <c r="N366" s="226"/>
      <c r="O366" s="84"/>
      <c r="P366" s="84"/>
      <c r="Q366" s="84"/>
      <c r="R366" s="84"/>
      <c r="S366" s="84"/>
      <c r="T366" s="85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7" t="s">
        <v>148</v>
      </c>
      <c r="AU366" s="17" t="s">
        <v>89</v>
      </c>
    </row>
    <row r="367" s="13" customFormat="1">
      <c r="A367" s="13"/>
      <c r="B367" s="227"/>
      <c r="C367" s="228"/>
      <c r="D367" s="229" t="s">
        <v>150</v>
      </c>
      <c r="E367" s="230" t="s">
        <v>1</v>
      </c>
      <c r="F367" s="231" t="s">
        <v>478</v>
      </c>
      <c r="G367" s="228"/>
      <c r="H367" s="232">
        <v>14</v>
      </c>
      <c r="I367" s="228"/>
      <c r="J367" s="228"/>
      <c r="K367" s="228"/>
      <c r="L367" s="233"/>
      <c r="M367" s="234"/>
      <c r="N367" s="235"/>
      <c r="O367" s="235"/>
      <c r="P367" s="235"/>
      <c r="Q367" s="235"/>
      <c r="R367" s="235"/>
      <c r="S367" s="235"/>
      <c r="T367" s="23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7" t="s">
        <v>150</v>
      </c>
      <c r="AU367" s="237" t="s">
        <v>89</v>
      </c>
      <c r="AV367" s="13" t="s">
        <v>89</v>
      </c>
      <c r="AW367" s="13" t="s">
        <v>34</v>
      </c>
      <c r="AX367" s="13" t="s">
        <v>80</v>
      </c>
      <c r="AY367" s="237" t="s">
        <v>139</v>
      </c>
    </row>
    <row r="368" s="14" customFormat="1">
      <c r="A368" s="14"/>
      <c r="B368" s="238"/>
      <c r="C368" s="239"/>
      <c r="D368" s="229" t="s">
        <v>150</v>
      </c>
      <c r="E368" s="240" t="s">
        <v>1</v>
      </c>
      <c r="F368" s="241" t="s">
        <v>152</v>
      </c>
      <c r="G368" s="239"/>
      <c r="H368" s="242">
        <v>14</v>
      </c>
      <c r="I368" s="239"/>
      <c r="J368" s="239"/>
      <c r="K368" s="239"/>
      <c r="L368" s="243"/>
      <c r="M368" s="244"/>
      <c r="N368" s="245"/>
      <c r="O368" s="245"/>
      <c r="P368" s="245"/>
      <c r="Q368" s="245"/>
      <c r="R368" s="245"/>
      <c r="S368" s="245"/>
      <c r="T368" s="24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7" t="s">
        <v>150</v>
      </c>
      <c r="AU368" s="247" t="s">
        <v>89</v>
      </c>
      <c r="AV368" s="14" t="s">
        <v>146</v>
      </c>
      <c r="AW368" s="14" t="s">
        <v>34</v>
      </c>
      <c r="AX368" s="14" t="s">
        <v>13</v>
      </c>
      <c r="AY368" s="247" t="s">
        <v>139</v>
      </c>
    </row>
    <row r="369" s="2" customFormat="1" ht="24.15" customHeight="1">
      <c r="A369" s="32"/>
      <c r="B369" s="33"/>
      <c r="C369" s="211" t="s">
        <v>479</v>
      </c>
      <c r="D369" s="211" t="s">
        <v>141</v>
      </c>
      <c r="E369" s="212" t="s">
        <v>480</v>
      </c>
      <c r="F369" s="213" t="s">
        <v>481</v>
      </c>
      <c r="G369" s="214" t="s">
        <v>482</v>
      </c>
      <c r="H369" s="215">
        <v>1</v>
      </c>
      <c r="I369" s="216">
        <v>1240</v>
      </c>
      <c r="J369" s="216">
        <f>ROUND(I369*H369,2)</f>
        <v>1240</v>
      </c>
      <c r="K369" s="213" t="s">
        <v>145</v>
      </c>
      <c r="L369" s="38"/>
      <c r="M369" s="217" t="s">
        <v>1</v>
      </c>
      <c r="N369" s="218" t="s">
        <v>45</v>
      </c>
      <c r="O369" s="219">
        <v>1.8720000000000001</v>
      </c>
      <c r="P369" s="219">
        <f>O369*H369</f>
        <v>1.8720000000000001</v>
      </c>
      <c r="Q369" s="219">
        <v>0.00025000000000000001</v>
      </c>
      <c r="R369" s="219">
        <f>Q369*H369</f>
        <v>0.00025000000000000001</v>
      </c>
      <c r="S369" s="219">
        <v>0</v>
      </c>
      <c r="T369" s="220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221" t="s">
        <v>146</v>
      </c>
      <c r="AT369" s="221" t="s">
        <v>141</v>
      </c>
      <c r="AU369" s="221" t="s">
        <v>89</v>
      </c>
      <c r="AY369" s="17" t="s">
        <v>139</v>
      </c>
      <c r="BE369" s="222">
        <f>IF(N369="základní",J369,0)</f>
        <v>1240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7" t="s">
        <v>13</v>
      </c>
      <c r="BK369" s="222">
        <f>ROUND(I369*H369,2)</f>
        <v>1240</v>
      </c>
      <c r="BL369" s="17" t="s">
        <v>146</v>
      </c>
      <c r="BM369" s="221" t="s">
        <v>483</v>
      </c>
    </row>
    <row r="370" s="2" customFormat="1">
      <c r="A370" s="32"/>
      <c r="B370" s="33"/>
      <c r="C370" s="34"/>
      <c r="D370" s="223" t="s">
        <v>148</v>
      </c>
      <c r="E370" s="34"/>
      <c r="F370" s="224" t="s">
        <v>484</v>
      </c>
      <c r="G370" s="34"/>
      <c r="H370" s="34"/>
      <c r="I370" s="34"/>
      <c r="J370" s="34"/>
      <c r="K370" s="34"/>
      <c r="L370" s="38"/>
      <c r="M370" s="225"/>
      <c r="N370" s="226"/>
      <c r="O370" s="84"/>
      <c r="P370" s="84"/>
      <c r="Q370" s="84"/>
      <c r="R370" s="84"/>
      <c r="S370" s="84"/>
      <c r="T370" s="85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7" t="s">
        <v>148</v>
      </c>
      <c r="AU370" s="17" t="s">
        <v>89</v>
      </c>
    </row>
    <row r="371" s="13" customFormat="1">
      <c r="A371" s="13"/>
      <c r="B371" s="227"/>
      <c r="C371" s="228"/>
      <c r="D371" s="229" t="s">
        <v>150</v>
      </c>
      <c r="E371" s="230" t="s">
        <v>1</v>
      </c>
      <c r="F371" s="231" t="s">
        <v>485</v>
      </c>
      <c r="G371" s="228"/>
      <c r="H371" s="232">
        <v>1</v>
      </c>
      <c r="I371" s="228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150</v>
      </c>
      <c r="AU371" s="237" t="s">
        <v>89</v>
      </c>
      <c r="AV371" s="13" t="s">
        <v>89</v>
      </c>
      <c r="AW371" s="13" t="s">
        <v>34</v>
      </c>
      <c r="AX371" s="13" t="s">
        <v>80</v>
      </c>
      <c r="AY371" s="237" t="s">
        <v>139</v>
      </c>
    </row>
    <row r="372" s="14" customFormat="1">
      <c r="A372" s="14"/>
      <c r="B372" s="238"/>
      <c r="C372" s="239"/>
      <c r="D372" s="229" t="s">
        <v>150</v>
      </c>
      <c r="E372" s="240" t="s">
        <v>1</v>
      </c>
      <c r="F372" s="241" t="s">
        <v>152</v>
      </c>
      <c r="G372" s="239"/>
      <c r="H372" s="242">
        <v>1</v>
      </c>
      <c r="I372" s="239"/>
      <c r="J372" s="239"/>
      <c r="K372" s="239"/>
      <c r="L372" s="243"/>
      <c r="M372" s="244"/>
      <c r="N372" s="245"/>
      <c r="O372" s="245"/>
      <c r="P372" s="245"/>
      <c r="Q372" s="245"/>
      <c r="R372" s="245"/>
      <c r="S372" s="245"/>
      <c r="T372" s="24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7" t="s">
        <v>150</v>
      </c>
      <c r="AU372" s="247" t="s">
        <v>89</v>
      </c>
      <c r="AV372" s="14" t="s">
        <v>146</v>
      </c>
      <c r="AW372" s="14" t="s">
        <v>34</v>
      </c>
      <c r="AX372" s="14" t="s">
        <v>13</v>
      </c>
      <c r="AY372" s="247" t="s">
        <v>139</v>
      </c>
    </row>
    <row r="373" s="2" customFormat="1" ht="37.8" customHeight="1">
      <c r="A373" s="32"/>
      <c r="B373" s="33"/>
      <c r="C373" s="211" t="s">
        <v>486</v>
      </c>
      <c r="D373" s="211" t="s">
        <v>141</v>
      </c>
      <c r="E373" s="212" t="s">
        <v>487</v>
      </c>
      <c r="F373" s="213" t="s">
        <v>488</v>
      </c>
      <c r="G373" s="214" t="s">
        <v>144</v>
      </c>
      <c r="H373" s="215">
        <v>14</v>
      </c>
      <c r="I373" s="216">
        <v>1530</v>
      </c>
      <c r="J373" s="216">
        <f>ROUND(I373*H373,2)</f>
        <v>21420</v>
      </c>
      <c r="K373" s="213" t="s">
        <v>145</v>
      </c>
      <c r="L373" s="38"/>
      <c r="M373" s="217" t="s">
        <v>1</v>
      </c>
      <c r="N373" s="218" t="s">
        <v>45</v>
      </c>
      <c r="O373" s="219">
        <v>0.249</v>
      </c>
      <c r="P373" s="219">
        <f>O373*H373</f>
        <v>3.4859999999999998</v>
      </c>
      <c r="Q373" s="219">
        <v>1.0000000000000001E-05</v>
      </c>
      <c r="R373" s="219">
        <f>Q373*H373</f>
        <v>0.00014000000000000002</v>
      </c>
      <c r="S373" s="219">
        <v>0</v>
      </c>
      <c r="T373" s="220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221" t="s">
        <v>146</v>
      </c>
      <c r="AT373" s="221" t="s">
        <v>141</v>
      </c>
      <c r="AU373" s="221" t="s">
        <v>89</v>
      </c>
      <c r="AY373" s="17" t="s">
        <v>139</v>
      </c>
      <c r="BE373" s="222">
        <f>IF(N373="základní",J373,0)</f>
        <v>21420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7" t="s">
        <v>13</v>
      </c>
      <c r="BK373" s="222">
        <f>ROUND(I373*H373,2)</f>
        <v>21420</v>
      </c>
      <c r="BL373" s="17" t="s">
        <v>146</v>
      </c>
      <c r="BM373" s="221" t="s">
        <v>489</v>
      </c>
    </row>
    <row r="374" s="2" customFormat="1">
      <c r="A374" s="32"/>
      <c r="B374" s="33"/>
      <c r="C374" s="34"/>
      <c r="D374" s="223" t="s">
        <v>148</v>
      </c>
      <c r="E374" s="34"/>
      <c r="F374" s="224" t="s">
        <v>490</v>
      </c>
      <c r="G374" s="34"/>
      <c r="H374" s="34"/>
      <c r="I374" s="34"/>
      <c r="J374" s="34"/>
      <c r="K374" s="34"/>
      <c r="L374" s="38"/>
      <c r="M374" s="225"/>
      <c r="N374" s="226"/>
      <c r="O374" s="84"/>
      <c r="P374" s="84"/>
      <c r="Q374" s="84"/>
      <c r="R374" s="84"/>
      <c r="S374" s="84"/>
      <c r="T374" s="85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7" t="s">
        <v>148</v>
      </c>
      <c r="AU374" s="17" t="s">
        <v>89</v>
      </c>
    </row>
    <row r="375" s="2" customFormat="1">
      <c r="A375" s="32"/>
      <c r="B375" s="33"/>
      <c r="C375" s="34"/>
      <c r="D375" s="229" t="s">
        <v>463</v>
      </c>
      <c r="E375" s="34"/>
      <c r="F375" s="266" t="s">
        <v>491</v>
      </c>
      <c r="G375" s="34"/>
      <c r="H375" s="34"/>
      <c r="I375" s="34"/>
      <c r="J375" s="34"/>
      <c r="K375" s="34"/>
      <c r="L375" s="38"/>
      <c r="M375" s="225"/>
      <c r="N375" s="226"/>
      <c r="O375" s="84"/>
      <c r="P375" s="84"/>
      <c r="Q375" s="84"/>
      <c r="R375" s="84"/>
      <c r="S375" s="84"/>
      <c r="T375" s="85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7" t="s">
        <v>463</v>
      </c>
      <c r="AU375" s="17" t="s">
        <v>89</v>
      </c>
    </row>
    <row r="376" s="13" customFormat="1">
      <c r="A376" s="13"/>
      <c r="B376" s="227"/>
      <c r="C376" s="228"/>
      <c r="D376" s="229" t="s">
        <v>150</v>
      </c>
      <c r="E376" s="230" t="s">
        <v>1</v>
      </c>
      <c r="F376" s="231" t="s">
        <v>492</v>
      </c>
      <c r="G376" s="228"/>
      <c r="H376" s="232">
        <v>14</v>
      </c>
      <c r="I376" s="228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150</v>
      </c>
      <c r="AU376" s="237" t="s">
        <v>89</v>
      </c>
      <c r="AV376" s="13" t="s">
        <v>89</v>
      </c>
      <c r="AW376" s="13" t="s">
        <v>34</v>
      </c>
      <c r="AX376" s="13" t="s">
        <v>80</v>
      </c>
      <c r="AY376" s="237" t="s">
        <v>139</v>
      </c>
    </row>
    <row r="377" s="14" customFormat="1">
      <c r="A377" s="14"/>
      <c r="B377" s="238"/>
      <c r="C377" s="239"/>
      <c r="D377" s="229" t="s">
        <v>150</v>
      </c>
      <c r="E377" s="240" t="s">
        <v>1</v>
      </c>
      <c r="F377" s="241" t="s">
        <v>152</v>
      </c>
      <c r="G377" s="239"/>
      <c r="H377" s="242">
        <v>14</v>
      </c>
      <c r="I377" s="239"/>
      <c r="J377" s="239"/>
      <c r="K377" s="239"/>
      <c r="L377" s="243"/>
      <c r="M377" s="244"/>
      <c r="N377" s="245"/>
      <c r="O377" s="245"/>
      <c r="P377" s="245"/>
      <c r="Q377" s="245"/>
      <c r="R377" s="245"/>
      <c r="S377" s="245"/>
      <c r="T377" s="24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7" t="s">
        <v>150</v>
      </c>
      <c r="AU377" s="247" t="s">
        <v>89</v>
      </c>
      <c r="AV377" s="14" t="s">
        <v>146</v>
      </c>
      <c r="AW377" s="14" t="s">
        <v>34</v>
      </c>
      <c r="AX377" s="14" t="s">
        <v>13</v>
      </c>
      <c r="AY377" s="247" t="s">
        <v>139</v>
      </c>
    </row>
    <row r="378" s="2" customFormat="1" ht="37.8" customHeight="1">
      <c r="A378" s="32"/>
      <c r="B378" s="33"/>
      <c r="C378" s="211" t="s">
        <v>493</v>
      </c>
      <c r="D378" s="211" t="s">
        <v>141</v>
      </c>
      <c r="E378" s="212" t="s">
        <v>494</v>
      </c>
      <c r="F378" s="213" t="s">
        <v>495</v>
      </c>
      <c r="G378" s="214" t="s">
        <v>144</v>
      </c>
      <c r="H378" s="215">
        <v>4</v>
      </c>
      <c r="I378" s="216">
        <v>784</v>
      </c>
      <c r="J378" s="216">
        <f>ROUND(I378*H378,2)</f>
        <v>3136</v>
      </c>
      <c r="K378" s="213" t="s">
        <v>145</v>
      </c>
      <c r="L378" s="38"/>
      <c r="M378" s="217" t="s">
        <v>1</v>
      </c>
      <c r="N378" s="218" t="s">
        <v>45</v>
      </c>
      <c r="O378" s="219">
        <v>0.083000000000000004</v>
      </c>
      <c r="P378" s="219">
        <f>O378*H378</f>
        <v>0.33200000000000002</v>
      </c>
      <c r="Q378" s="219">
        <v>1.0000000000000001E-05</v>
      </c>
      <c r="R378" s="219">
        <f>Q378*H378</f>
        <v>4.0000000000000003E-05</v>
      </c>
      <c r="S378" s="219">
        <v>0</v>
      </c>
      <c r="T378" s="220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221" t="s">
        <v>146</v>
      </c>
      <c r="AT378" s="221" t="s">
        <v>141</v>
      </c>
      <c r="AU378" s="221" t="s">
        <v>89</v>
      </c>
      <c r="AY378" s="17" t="s">
        <v>139</v>
      </c>
      <c r="BE378" s="222">
        <f>IF(N378="základní",J378,0)</f>
        <v>3136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7" t="s">
        <v>13</v>
      </c>
      <c r="BK378" s="222">
        <f>ROUND(I378*H378,2)</f>
        <v>3136</v>
      </c>
      <c r="BL378" s="17" t="s">
        <v>146</v>
      </c>
      <c r="BM378" s="221" t="s">
        <v>496</v>
      </c>
    </row>
    <row r="379" s="2" customFormat="1">
      <c r="A379" s="32"/>
      <c r="B379" s="33"/>
      <c r="C379" s="34"/>
      <c r="D379" s="223" t="s">
        <v>148</v>
      </c>
      <c r="E379" s="34"/>
      <c r="F379" s="224" t="s">
        <v>497</v>
      </c>
      <c r="G379" s="34"/>
      <c r="H379" s="34"/>
      <c r="I379" s="34"/>
      <c r="J379" s="34"/>
      <c r="K379" s="34"/>
      <c r="L379" s="38"/>
      <c r="M379" s="225"/>
      <c r="N379" s="226"/>
      <c r="O379" s="84"/>
      <c r="P379" s="84"/>
      <c r="Q379" s="84"/>
      <c r="R379" s="84"/>
      <c r="S379" s="84"/>
      <c r="T379" s="85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7" t="s">
        <v>148</v>
      </c>
      <c r="AU379" s="17" t="s">
        <v>89</v>
      </c>
    </row>
    <row r="380" s="13" customFormat="1">
      <c r="A380" s="13"/>
      <c r="B380" s="227"/>
      <c r="C380" s="228"/>
      <c r="D380" s="229" t="s">
        <v>150</v>
      </c>
      <c r="E380" s="230" t="s">
        <v>1</v>
      </c>
      <c r="F380" s="231" t="s">
        <v>498</v>
      </c>
      <c r="G380" s="228"/>
      <c r="H380" s="232">
        <v>4</v>
      </c>
      <c r="I380" s="228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150</v>
      </c>
      <c r="AU380" s="237" t="s">
        <v>89</v>
      </c>
      <c r="AV380" s="13" t="s">
        <v>89</v>
      </c>
      <c r="AW380" s="13" t="s">
        <v>34</v>
      </c>
      <c r="AX380" s="13" t="s">
        <v>80</v>
      </c>
      <c r="AY380" s="237" t="s">
        <v>139</v>
      </c>
    </row>
    <row r="381" s="14" customFormat="1">
      <c r="A381" s="14"/>
      <c r="B381" s="238"/>
      <c r="C381" s="239"/>
      <c r="D381" s="229" t="s">
        <v>150</v>
      </c>
      <c r="E381" s="240" t="s">
        <v>1</v>
      </c>
      <c r="F381" s="241" t="s">
        <v>152</v>
      </c>
      <c r="G381" s="239"/>
      <c r="H381" s="242">
        <v>4</v>
      </c>
      <c r="I381" s="239"/>
      <c r="J381" s="239"/>
      <c r="K381" s="239"/>
      <c r="L381" s="243"/>
      <c r="M381" s="244"/>
      <c r="N381" s="245"/>
      <c r="O381" s="245"/>
      <c r="P381" s="245"/>
      <c r="Q381" s="245"/>
      <c r="R381" s="245"/>
      <c r="S381" s="245"/>
      <c r="T381" s="24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7" t="s">
        <v>150</v>
      </c>
      <c r="AU381" s="247" t="s">
        <v>89</v>
      </c>
      <c r="AV381" s="14" t="s">
        <v>146</v>
      </c>
      <c r="AW381" s="14" t="s">
        <v>34</v>
      </c>
      <c r="AX381" s="14" t="s">
        <v>13</v>
      </c>
      <c r="AY381" s="247" t="s">
        <v>139</v>
      </c>
    </row>
    <row r="382" s="2" customFormat="1" ht="37.8" customHeight="1">
      <c r="A382" s="32"/>
      <c r="B382" s="33"/>
      <c r="C382" s="211" t="s">
        <v>499</v>
      </c>
      <c r="D382" s="211" t="s">
        <v>141</v>
      </c>
      <c r="E382" s="212" t="s">
        <v>500</v>
      </c>
      <c r="F382" s="213" t="s">
        <v>501</v>
      </c>
      <c r="G382" s="214" t="s">
        <v>144</v>
      </c>
      <c r="H382" s="215">
        <v>9</v>
      </c>
      <c r="I382" s="216">
        <v>3940</v>
      </c>
      <c r="J382" s="216">
        <f>ROUND(I382*H382,2)</f>
        <v>35460</v>
      </c>
      <c r="K382" s="213" t="s">
        <v>145</v>
      </c>
      <c r="L382" s="38"/>
      <c r="M382" s="217" t="s">
        <v>1</v>
      </c>
      <c r="N382" s="218" t="s">
        <v>45</v>
      </c>
      <c r="O382" s="219">
        <v>1.7629999999999999</v>
      </c>
      <c r="P382" s="219">
        <f>O382*H382</f>
        <v>15.866999999999999</v>
      </c>
      <c r="Q382" s="219">
        <v>0.0117</v>
      </c>
      <c r="R382" s="219">
        <f>Q382*H382</f>
        <v>0.10530000000000001</v>
      </c>
      <c r="S382" s="219">
        <v>0</v>
      </c>
      <c r="T382" s="220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221" t="s">
        <v>146</v>
      </c>
      <c r="AT382" s="221" t="s">
        <v>141</v>
      </c>
      <c r="AU382" s="221" t="s">
        <v>89</v>
      </c>
      <c r="AY382" s="17" t="s">
        <v>139</v>
      </c>
      <c r="BE382" s="222">
        <f>IF(N382="základní",J382,0)</f>
        <v>35460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7" t="s">
        <v>13</v>
      </c>
      <c r="BK382" s="222">
        <f>ROUND(I382*H382,2)</f>
        <v>35460</v>
      </c>
      <c r="BL382" s="17" t="s">
        <v>146</v>
      </c>
      <c r="BM382" s="221" t="s">
        <v>502</v>
      </c>
    </row>
    <row r="383" s="2" customFormat="1">
      <c r="A383" s="32"/>
      <c r="B383" s="33"/>
      <c r="C383" s="34"/>
      <c r="D383" s="223" t="s">
        <v>148</v>
      </c>
      <c r="E383" s="34"/>
      <c r="F383" s="224" t="s">
        <v>503</v>
      </c>
      <c r="G383" s="34"/>
      <c r="H383" s="34"/>
      <c r="I383" s="34"/>
      <c r="J383" s="34"/>
      <c r="K383" s="34"/>
      <c r="L383" s="38"/>
      <c r="M383" s="225"/>
      <c r="N383" s="226"/>
      <c r="O383" s="84"/>
      <c r="P383" s="84"/>
      <c r="Q383" s="84"/>
      <c r="R383" s="84"/>
      <c r="S383" s="84"/>
      <c r="T383" s="85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7" t="s">
        <v>148</v>
      </c>
      <c r="AU383" s="17" t="s">
        <v>89</v>
      </c>
    </row>
    <row r="384" s="13" customFormat="1">
      <c r="A384" s="13"/>
      <c r="B384" s="227"/>
      <c r="C384" s="228"/>
      <c r="D384" s="229" t="s">
        <v>150</v>
      </c>
      <c r="E384" s="230" t="s">
        <v>1</v>
      </c>
      <c r="F384" s="231" t="s">
        <v>504</v>
      </c>
      <c r="G384" s="228"/>
      <c r="H384" s="232">
        <v>7</v>
      </c>
      <c r="I384" s="228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150</v>
      </c>
      <c r="AU384" s="237" t="s">
        <v>89</v>
      </c>
      <c r="AV384" s="13" t="s">
        <v>89</v>
      </c>
      <c r="AW384" s="13" t="s">
        <v>34</v>
      </c>
      <c r="AX384" s="13" t="s">
        <v>80</v>
      </c>
      <c r="AY384" s="237" t="s">
        <v>139</v>
      </c>
    </row>
    <row r="385" s="13" customFormat="1">
      <c r="A385" s="13"/>
      <c r="B385" s="227"/>
      <c r="C385" s="228"/>
      <c r="D385" s="229" t="s">
        <v>150</v>
      </c>
      <c r="E385" s="230" t="s">
        <v>1</v>
      </c>
      <c r="F385" s="231" t="s">
        <v>505</v>
      </c>
      <c r="G385" s="228"/>
      <c r="H385" s="232">
        <v>2</v>
      </c>
      <c r="I385" s="228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150</v>
      </c>
      <c r="AU385" s="237" t="s">
        <v>89</v>
      </c>
      <c r="AV385" s="13" t="s">
        <v>89</v>
      </c>
      <c r="AW385" s="13" t="s">
        <v>34</v>
      </c>
      <c r="AX385" s="13" t="s">
        <v>80</v>
      </c>
      <c r="AY385" s="237" t="s">
        <v>139</v>
      </c>
    </row>
    <row r="386" s="14" customFormat="1">
      <c r="A386" s="14"/>
      <c r="B386" s="238"/>
      <c r="C386" s="239"/>
      <c r="D386" s="229" t="s">
        <v>150</v>
      </c>
      <c r="E386" s="240" t="s">
        <v>1</v>
      </c>
      <c r="F386" s="241" t="s">
        <v>152</v>
      </c>
      <c r="G386" s="239"/>
      <c r="H386" s="242">
        <v>9</v>
      </c>
      <c r="I386" s="239"/>
      <c r="J386" s="239"/>
      <c r="K386" s="239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150</v>
      </c>
      <c r="AU386" s="247" t="s">
        <v>89</v>
      </c>
      <c r="AV386" s="14" t="s">
        <v>146</v>
      </c>
      <c r="AW386" s="14" t="s">
        <v>34</v>
      </c>
      <c r="AX386" s="14" t="s">
        <v>13</v>
      </c>
      <c r="AY386" s="247" t="s">
        <v>139</v>
      </c>
    </row>
    <row r="387" s="2" customFormat="1" ht="37.8" customHeight="1">
      <c r="A387" s="32"/>
      <c r="B387" s="33"/>
      <c r="C387" s="211" t="s">
        <v>506</v>
      </c>
      <c r="D387" s="211" t="s">
        <v>141</v>
      </c>
      <c r="E387" s="212" t="s">
        <v>507</v>
      </c>
      <c r="F387" s="213" t="s">
        <v>508</v>
      </c>
      <c r="G387" s="214" t="s">
        <v>144</v>
      </c>
      <c r="H387" s="215">
        <v>9</v>
      </c>
      <c r="I387" s="216">
        <v>82.799999999999997</v>
      </c>
      <c r="J387" s="216">
        <f>ROUND(I387*H387,2)</f>
        <v>745.20000000000005</v>
      </c>
      <c r="K387" s="213" t="s">
        <v>145</v>
      </c>
      <c r="L387" s="38"/>
      <c r="M387" s="217" t="s">
        <v>1</v>
      </c>
      <c r="N387" s="218" t="s">
        <v>45</v>
      </c>
      <c r="O387" s="219">
        <v>0.22</v>
      </c>
      <c r="P387" s="219">
        <f>O387*H387</f>
        <v>1.98</v>
      </c>
      <c r="Q387" s="219">
        <v>0</v>
      </c>
      <c r="R387" s="219">
        <f>Q387*H387</f>
        <v>0</v>
      </c>
      <c r="S387" s="219">
        <v>0</v>
      </c>
      <c r="T387" s="220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221" t="s">
        <v>146</v>
      </c>
      <c r="AT387" s="221" t="s">
        <v>141</v>
      </c>
      <c r="AU387" s="221" t="s">
        <v>89</v>
      </c>
      <c r="AY387" s="17" t="s">
        <v>139</v>
      </c>
      <c r="BE387" s="222">
        <f>IF(N387="základní",J387,0)</f>
        <v>745.20000000000005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7" t="s">
        <v>13</v>
      </c>
      <c r="BK387" s="222">
        <f>ROUND(I387*H387,2)</f>
        <v>745.20000000000005</v>
      </c>
      <c r="BL387" s="17" t="s">
        <v>146</v>
      </c>
      <c r="BM387" s="221" t="s">
        <v>509</v>
      </c>
    </row>
    <row r="388" s="2" customFormat="1">
      <c r="A388" s="32"/>
      <c r="B388" s="33"/>
      <c r="C388" s="34"/>
      <c r="D388" s="223" t="s">
        <v>148</v>
      </c>
      <c r="E388" s="34"/>
      <c r="F388" s="224" t="s">
        <v>510</v>
      </c>
      <c r="G388" s="34"/>
      <c r="H388" s="34"/>
      <c r="I388" s="34"/>
      <c r="J388" s="34"/>
      <c r="K388" s="34"/>
      <c r="L388" s="38"/>
      <c r="M388" s="225"/>
      <c r="N388" s="226"/>
      <c r="O388" s="84"/>
      <c r="P388" s="84"/>
      <c r="Q388" s="84"/>
      <c r="R388" s="84"/>
      <c r="S388" s="84"/>
      <c r="T388" s="85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7" t="s">
        <v>148</v>
      </c>
      <c r="AU388" s="17" t="s">
        <v>89</v>
      </c>
    </row>
    <row r="389" s="13" customFormat="1">
      <c r="A389" s="13"/>
      <c r="B389" s="227"/>
      <c r="C389" s="228"/>
      <c r="D389" s="229" t="s">
        <v>150</v>
      </c>
      <c r="E389" s="230" t="s">
        <v>1</v>
      </c>
      <c r="F389" s="231" t="s">
        <v>504</v>
      </c>
      <c r="G389" s="228"/>
      <c r="H389" s="232">
        <v>7</v>
      </c>
      <c r="I389" s="228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150</v>
      </c>
      <c r="AU389" s="237" t="s">
        <v>89</v>
      </c>
      <c r="AV389" s="13" t="s">
        <v>89</v>
      </c>
      <c r="AW389" s="13" t="s">
        <v>34</v>
      </c>
      <c r="AX389" s="13" t="s">
        <v>80</v>
      </c>
      <c r="AY389" s="237" t="s">
        <v>139</v>
      </c>
    </row>
    <row r="390" s="13" customFormat="1">
      <c r="A390" s="13"/>
      <c r="B390" s="227"/>
      <c r="C390" s="228"/>
      <c r="D390" s="229" t="s">
        <v>150</v>
      </c>
      <c r="E390" s="230" t="s">
        <v>1</v>
      </c>
      <c r="F390" s="231" t="s">
        <v>505</v>
      </c>
      <c r="G390" s="228"/>
      <c r="H390" s="232">
        <v>2</v>
      </c>
      <c r="I390" s="228"/>
      <c r="J390" s="228"/>
      <c r="K390" s="228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150</v>
      </c>
      <c r="AU390" s="237" t="s">
        <v>89</v>
      </c>
      <c r="AV390" s="13" t="s">
        <v>89</v>
      </c>
      <c r="AW390" s="13" t="s">
        <v>34</v>
      </c>
      <c r="AX390" s="13" t="s">
        <v>80</v>
      </c>
      <c r="AY390" s="237" t="s">
        <v>139</v>
      </c>
    </row>
    <row r="391" s="14" customFormat="1">
      <c r="A391" s="14"/>
      <c r="B391" s="238"/>
      <c r="C391" s="239"/>
      <c r="D391" s="229" t="s">
        <v>150</v>
      </c>
      <c r="E391" s="240" t="s">
        <v>1</v>
      </c>
      <c r="F391" s="241" t="s">
        <v>152</v>
      </c>
      <c r="G391" s="239"/>
      <c r="H391" s="242">
        <v>9</v>
      </c>
      <c r="I391" s="239"/>
      <c r="J391" s="239"/>
      <c r="K391" s="239"/>
      <c r="L391" s="243"/>
      <c r="M391" s="244"/>
      <c r="N391" s="245"/>
      <c r="O391" s="245"/>
      <c r="P391" s="245"/>
      <c r="Q391" s="245"/>
      <c r="R391" s="245"/>
      <c r="S391" s="245"/>
      <c r="T391" s="24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7" t="s">
        <v>150</v>
      </c>
      <c r="AU391" s="247" t="s">
        <v>89</v>
      </c>
      <c r="AV391" s="14" t="s">
        <v>146</v>
      </c>
      <c r="AW391" s="14" t="s">
        <v>34</v>
      </c>
      <c r="AX391" s="14" t="s">
        <v>13</v>
      </c>
      <c r="AY391" s="247" t="s">
        <v>139</v>
      </c>
    </row>
    <row r="392" s="2" customFormat="1" ht="24.15" customHeight="1">
      <c r="A392" s="32"/>
      <c r="B392" s="33"/>
      <c r="C392" s="211" t="s">
        <v>511</v>
      </c>
      <c r="D392" s="211" t="s">
        <v>141</v>
      </c>
      <c r="E392" s="212" t="s">
        <v>512</v>
      </c>
      <c r="F392" s="213" t="s">
        <v>513</v>
      </c>
      <c r="G392" s="214" t="s">
        <v>514</v>
      </c>
      <c r="H392" s="215">
        <v>1</v>
      </c>
      <c r="I392" s="216">
        <v>2789</v>
      </c>
      <c r="J392" s="216">
        <f>ROUND(I392*H392,2)</f>
        <v>2789</v>
      </c>
      <c r="K392" s="213" t="s">
        <v>1</v>
      </c>
      <c r="L392" s="38"/>
      <c r="M392" s="217" t="s">
        <v>1</v>
      </c>
      <c r="N392" s="218" t="s">
        <v>45</v>
      </c>
      <c r="O392" s="219">
        <v>0</v>
      </c>
      <c r="P392" s="219">
        <f>O392*H392</f>
        <v>0</v>
      </c>
      <c r="Q392" s="219">
        <v>0</v>
      </c>
      <c r="R392" s="219">
        <f>Q392*H392</f>
        <v>0</v>
      </c>
      <c r="S392" s="219">
        <v>0</v>
      </c>
      <c r="T392" s="220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221" t="s">
        <v>146</v>
      </c>
      <c r="AT392" s="221" t="s">
        <v>141</v>
      </c>
      <c r="AU392" s="221" t="s">
        <v>89</v>
      </c>
      <c r="AY392" s="17" t="s">
        <v>139</v>
      </c>
      <c r="BE392" s="222">
        <f>IF(N392="základní",J392,0)</f>
        <v>2789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7" t="s">
        <v>13</v>
      </c>
      <c r="BK392" s="222">
        <f>ROUND(I392*H392,2)</f>
        <v>2789</v>
      </c>
      <c r="BL392" s="17" t="s">
        <v>146</v>
      </c>
      <c r="BM392" s="221" t="s">
        <v>515</v>
      </c>
    </row>
    <row r="393" s="2" customFormat="1">
      <c r="A393" s="32"/>
      <c r="B393" s="33"/>
      <c r="C393" s="34"/>
      <c r="D393" s="229" t="s">
        <v>463</v>
      </c>
      <c r="E393" s="34"/>
      <c r="F393" s="266" t="s">
        <v>516</v>
      </c>
      <c r="G393" s="34"/>
      <c r="H393" s="34"/>
      <c r="I393" s="34"/>
      <c r="J393" s="34"/>
      <c r="K393" s="34"/>
      <c r="L393" s="38"/>
      <c r="M393" s="225"/>
      <c r="N393" s="226"/>
      <c r="O393" s="84"/>
      <c r="P393" s="84"/>
      <c r="Q393" s="84"/>
      <c r="R393" s="84"/>
      <c r="S393" s="84"/>
      <c r="T393" s="85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7" t="s">
        <v>463</v>
      </c>
      <c r="AU393" s="17" t="s">
        <v>89</v>
      </c>
    </row>
    <row r="394" s="2" customFormat="1" ht="24.15" customHeight="1">
      <c r="A394" s="32"/>
      <c r="B394" s="33"/>
      <c r="C394" s="211" t="s">
        <v>517</v>
      </c>
      <c r="D394" s="211" t="s">
        <v>141</v>
      </c>
      <c r="E394" s="212" t="s">
        <v>518</v>
      </c>
      <c r="F394" s="213" t="s">
        <v>519</v>
      </c>
      <c r="G394" s="214" t="s">
        <v>514</v>
      </c>
      <c r="H394" s="215">
        <v>1</v>
      </c>
      <c r="I394" s="216">
        <v>6248</v>
      </c>
      <c r="J394" s="216">
        <f>ROUND(I394*H394,2)</f>
        <v>6248</v>
      </c>
      <c r="K394" s="213" t="s">
        <v>1</v>
      </c>
      <c r="L394" s="38"/>
      <c r="M394" s="217" t="s">
        <v>1</v>
      </c>
      <c r="N394" s="218" t="s">
        <v>45</v>
      </c>
      <c r="O394" s="219">
        <v>0</v>
      </c>
      <c r="P394" s="219">
        <f>O394*H394</f>
        <v>0</v>
      </c>
      <c r="Q394" s="219">
        <v>0</v>
      </c>
      <c r="R394" s="219">
        <f>Q394*H394</f>
        <v>0</v>
      </c>
      <c r="S394" s="219">
        <v>0</v>
      </c>
      <c r="T394" s="220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221" t="s">
        <v>146</v>
      </c>
      <c r="AT394" s="221" t="s">
        <v>141</v>
      </c>
      <c r="AU394" s="221" t="s">
        <v>89</v>
      </c>
      <c r="AY394" s="17" t="s">
        <v>139</v>
      </c>
      <c r="BE394" s="222">
        <f>IF(N394="základní",J394,0)</f>
        <v>6248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7" t="s">
        <v>13</v>
      </c>
      <c r="BK394" s="222">
        <f>ROUND(I394*H394,2)</f>
        <v>6248</v>
      </c>
      <c r="BL394" s="17" t="s">
        <v>146</v>
      </c>
      <c r="BM394" s="221" t="s">
        <v>520</v>
      </c>
    </row>
    <row r="395" s="2" customFormat="1">
      <c r="A395" s="32"/>
      <c r="B395" s="33"/>
      <c r="C395" s="34"/>
      <c r="D395" s="229" t="s">
        <v>463</v>
      </c>
      <c r="E395" s="34"/>
      <c r="F395" s="266" t="s">
        <v>521</v>
      </c>
      <c r="G395" s="34"/>
      <c r="H395" s="34"/>
      <c r="I395" s="34"/>
      <c r="J395" s="34"/>
      <c r="K395" s="34"/>
      <c r="L395" s="38"/>
      <c r="M395" s="225"/>
      <c r="N395" s="226"/>
      <c r="O395" s="84"/>
      <c r="P395" s="84"/>
      <c r="Q395" s="84"/>
      <c r="R395" s="84"/>
      <c r="S395" s="84"/>
      <c r="T395" s="85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7" t="s">
        <v>463</v>
      </c>
      <c r="AU395" s="17" t="s">
        <v>89</v>
      </c>
    </row>
    <row r="396" s="2" customFormat="1" ht="24.15" customHeight="1">
      <c r="A396" s="32"/>
      <c r="B396" s="33"/>
      <c r="C396" s="211" t="s">
        <v>522</v>
      </c>
      <c r="D396" s="211" t="s">
        <v>141</v>
      </c>
      <c r="E396" s="212" t="s">
        <v>523</v>
      </c>
      <c r="F396" s="213" t="s">
        <v>524</v>
      </c>
      <c r="G396" s="214" t="s">
        <v>144</v>
      </c>
      <c r="H396" s="215">
        <v>2</v>
      </c>
      <c r="I396" s="216">
        <v>632</v>
      </c>
      <c r="J396" s="216">
        <f>ROUND(I396*H396,2)</f>
        <v>1264</v>
      </c>
      <c r="K396" s="213" t="s">
        <v>145</v>
      </c>
      <c r="L396" s="38"/>
      <c r="M396" s="217" t="s">
        <v>1</v>
      </c>
      <c r="N396" s="218" t="s">
        <v>45</v>
      </c>
      <c r="O396" s="219">
        <v>1.1799999999999999</v>
      </c>
      <c r="P396" s="219">
        <f>O396*H396</f>
        <v>2.3599999999999999</v>
      </c>
      <c r="Q396" s="219">
        <v>0.0093600000000000003</v>
      </c>
      <c r="R396" s="219">
        <f>Q396*H396</f>
        <v>0.018720000000000001</v>
      </c>
      <c r="S396" s="219">
        <v>0</v>
      </c>
      <c r="T396" s="220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221" t="s">
        <v>146</v>
      </c>
      <c r="AT396" s="221" t="s">
        <v>141</v>
      </c>
      <c r="AU396" s="221" t="s">
        <v>89</v>
      </c>
      <c r="AY396" s="17" t="s">
        <v>139</v>
      </c>
      <c r="BE396" s="222">
        <f>IF(N396="základní",J396,0)</f>
        <v>1264</v>
      </c>
      <c r="BF396" s="222">
        <f>IF(N396="snížená",J396,0)</f>
        <v>0</v>
      </c>
      <c r="BG396" s="222">
        <f>IF(N396="zákl. přenesená",J396,0)</f>
        <v>0</v>
      </c>
      <c r="BH396" s="222">
        <f>IF(N396="sníž. přenesená",J396,0)</f>
        <v>0</v>
      </c>
      <c r="BI396" s="222">
        <f>IF(N396="nulová",J396,0)</f>
        <v>0</v>
      </c>
      <c r="BJ396" s="17" t="s">
        <v>13</v>
      </c>
      <c r="BK396" s="222">
        <f>ROUND(I396*H396,2)</f>
        <v>1264</v>
      </c>
      <c r="BL396" s="17" t="s">
        <v>146</v>
      </c>
      <c r="BM396" s="221" t="s">
        <v>525</v>
      </c>
    </row>
    <row r="397" s="2" customFormat="1">
      <c r="A397" s="32"/>
      <c r="B397" s="33"/>
      <c r="C397" s="34"/>
      <c r="D397" s="223" t="s">
        <v>148</v>
      </c>
      <c r="E397" s="34"/>
      <c r="F397" s="224" t="s">
        <v>526</v>
      </c>
      <c r="G397" s="34"/>
      <c r="H397" s="34"/>
      <c r="I397" s="34"/>
      <c r="J397" s="34"/>
      <c r="K397" s="34"/>
      <c r="L397" s="38"/>
      <c r="M397" s="225"/>
      <c r="N397" s="226"/>
      <c r="O397" s="84"/>
      <c r="P397" s="84"/>
      <c r="Q397" s="84"/>
      <c r="R397" s="84"/>
      <c r="S397" s="84"/>
      <c r="T397" s="85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T397" s="17" t="s">
        <v>148</v>
      </c>
      <c r="AU397" s="17" t="s">
        <v>89</v>
      </c>
    </row>
    <row r="398" s="13" customFormat="1">
      <c r="A398" s="13"/>
      <c r="B398" s="227"/>
      <c r="C398" s="228"/>
      <c r="D398" s="229" t="s">
        <v>150</v>
      </c>
      <c r="E398" s="230" t="s">
        <v>1</v>
      </c>
      <c r="F398" s="231" t="s">
        <v>527</v>
      </c>
      <c r="G398" s="228"/>
      <c r="H398" s="232">
        <v>2</v>
      </c>
      <c r="I398" s="228"/>
      <c r="J398" s="228"/>
      <c r="K398" s="228"/>
      <c r="L398" s="233"/>
      <c r="M398" s="234"/>
      <c r="N398" s="235"/>
      <c r="O398" s="235"/>
      <c r="P398" s="235"/>
      <c r="Q398" s="235"/>
      <c r="R398" s="235"/>
      <c r="S398" s="235"/>
      <c r="T398" s="23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7" t="s">
        <v>150</v>
      </c>
      <c r="AU398" s="237" t="s">
        <v>89</v>
      </c>
      <c r="AV398" s="13" t="s">
        <v>89</v>
      </c>
      <c r="AW398" s="13" t="s">
        <v>34</v>
      </c>
      <c r="AX398" s="13" t="s">
        <v>80</v>
      </c>
      <c r="AY398" s="237" t="s">
        <v>139</v>
      </c>
    </row>
    <row r="399" s="14" customFormat="1">
      <c r="A399" s="14"/>
      <c r="B399" s="238"/>
      <c r="C399" s="239"/>
      <c r="D399" s="229" t="s">
        <v>150</v>
      </c>
      <c r="E399" s="240" t="s">
        <v>1</v>
      </c>
      <c r="F399" s="241" t="s">
        <v>152</v>
      </c>
      <c r="G399" s="239"/>
      <c r="H399" s="242">
        <v>2</v>
      </c>
      <c r="I399" s="239"/>
      <c r="J399" s="239"/>
      <c r="K399" s="239"/>
      <c r="L399" s="243"/>
      <c r="M399" s="244"/>
      <c r="N399" s="245"/>
      <c r="O399" s="245"/>
      <c r="P399" s="245"/>
      <c r="Q399" s="245"/>
      <c r="R399" s="245"/>
      <c r="S399" s="245"/>
      <c r="T399" s="24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7" t="s">
        <v>150</v>
      </c>
      <c r="AU399" s="247" t="s">
        <v>89</v>
      </c>
      <c r="AV399" s="14" t="s">
        <v>146</v>
      </c>
      <c r="AW399" s="14" t="s">
        <v>34</v>
      </c>
      <c r="AX399" s="14" t="s">
        <v>13</v>
      </c>
      <c r="AY399" s="247" t="s">
        <v>139</v>
      </c>
    </row>
    <row r="400" s="2" customFormat="1" ht="24.15" customHeight="1">
      <c r="A400" s="32"/>
      <c r="B400" s="33"/>
      <c r="C400" s="257" t="s">
        <v>528</v>
      </c>
      <c r="D400" s="257" t="s">
        <v>324</v>
      </c>
      <c r="E400" s="258" t="s">
        <v>529</v>
      </c>
      <c r="F400" s="259" t="s">
        <v>530</v>
      </c>
      <c r="G400" s="260" t="s">
        <v>144</v>
      </c>
      <c r="H400" s="261">
        <v>2</v>
      </c>
      <c r="I400" s="262">
        <v>5530</v>
      </c>
      <c r="J400" s="262">
        <f>ROUND(I400*H400,2)</f>
        <v>11060</v>
      </c>
      <c r="K400" s="259" t="s">
        <v>145</v>
      </c>
      <c r="L400" s="263"/>
      <c r="M400" s="264" t="s">
        <v>1</v>
      </c>
      <c r="N400" s="265" t="s">
        <v>45</v>
      </c>
      <c r="O400" s="219">
        <v>0</v>
      </c>
      <c r="P400" s="219">
        <f>O400*H400</f>
        <v>0</v>
      </c>
      <c r="Q400" s="219">
        <v>0.12</v>
      </c>
      <c r="R400" s="219">
        <f>Q400*H400</f>
        <v>0.23999999999999999</v>
      </c>
      <c r="S400" s="219">
        <v>0</v>
      </c>
      <c r="T400" s="220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221" t="s">
        <v>183</v>
      </c>
      <c r="AT400" s="221" t="s">
        <v>324</v>
      </c>
      <c r="AU400" s="221" t="s">
        <v>89</v>
      </c>
      <c r="AY400" s="17" t="s">
        <v>139</v>
      </c>
      <c r="BE400" s="222">
        <f>IF(N400="základní",J400,0)</f>
        <v>11060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7" t="s">
        <v>13</v>
      </c>
      <c r="BK400" s="222">
        <f>ROUND(I400*H400,2)</f>
        <v>11060</v>
      </c>
      <c r="BL400" s="17" t="s">
        <v>146</v>
      </c>
      <c r="BM400" s="221" t="s">
        <v>531</v>
      </c>
    </row>
    <row r="401" s="2" customFormat="1" ht="24.15" customHeight="1">
      <c r="A401" s="32"/>
      <c r="B401" s="33"/>
      <c r="C401" s="211" t="s">
        <v>532</v>
      </c>
      <c r="D401" s="211" t="s">
        <v>141</v>
      </c>
      <c r="E401" s="212" t="s">
        <v>533</v>
      </c>
      <c r="F401" s="213" t="s">
        <v>534</v>
      </c>
      <c r="G401" s="214" t="s">
        <v>144</v>
      </c>
      <c r="H401" s="215">
        <v>2</v>
      </c>
      <c r="I401" s="216">
        <v>2310</v>
      </c>
      <c r="J401" s="216">
        <f>ROUND(I401*H401,2)</f>
        <v>4620</v>
      </c>
      <c r="K401" s="213" t="s">
        <v>145</v>
      </c>
      <c r="L401" s="38"/>
      <c r="M401" s="217" t="s">
        <v>1</v>
      </c>
      <c r="N401" s="218" t="s">
        <v>45</v>
      </c>
      <c r="O401" s="219">
        <v>3.8170000000000002</v>
      </c>
      <c r="P401" s="219">
        <f>O401*H401</f>
        <v>7.6340000000000003</v>
      </c>
      <c r="Q401" s="219">
        <v>0.42080000000000001</v>
      </c>
      <c r="R401" s="219">
        <f>Q401*H401</f>
        <v>0.84160000000000001</v>
      </c>
      <c r="S401" s="219">
        <v>0</v>
      </c>
      <c r="T401" s="220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221" t="s">
        <v>146</v>
      </c>
      <c r="AT401" s="221" t="s">
        <v>141</v>
      </c>
      <c r="AU401" s="221" t="s">
        <v>89</v>
      </c>
      <c r="AY401" s="17" t="s">
        <v>139</v>
      </c>
      <c r="BE401" s="222">
        <f>IF(N401="základní",J401,0)</f>
        <v>4620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7" t="s">
        <v>13</v>
      </c>
      <c r="BK401" s="222">
        <f>ROUND(I401*H401,2)</f>
        <v>4620</v>
      </c>
      <c r="BL401" s="17" t="s">
        <v>146</v>
      </c>
      <c r="BM401" s="221" t="s">
        <v>535</v>
      </c>
    </row>
    <row r="402" s="2" customFormat="1">
      <c r="A402" s="32"/>
      <c r="B402" s="33"/>
      <c r="C402" s="34"/>
      <c r="D402" s="223" t="s">
        <v>148</v>
      </c>
      <c r="E402" s="34"/>
      <c r="F402" s="224" t="s">
        <v>536</v>
      </c>
      <c r="G402" s="34"/>
      <c r="H402" s="34"/>
      <c r="I402" s="34"/>
      <c r="J402" s="34"/>
      <c r="K402" s="34"/>
      <c r="L402" s="38"/>
      <c r="M402" s="225"/>
      <c r="N402" s="226"/>
      <c r="O402" s="84"/>
      <c r="P402" s="84"/>
      <c r="Q402" s="84"/>
      <c r="R402" s="84"/>
      <c r="S402" s="84"/>
      <c r="T402" s="85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7" t="s">
        <v>148</v>
      </c>
      <c r="AU402" s="17" t="s">
        <v>89</v>
      </c>
    </row>
    <row r="403" s="13" customFormat="1">
      <c r="A403" s="13"/>
      <c r="B403" s="227"/>
      <c r="C403" s="228"/>
      <c r="D403" s="229" t="s">
        <v>150</v>
      </c>
      <c r="E403" s="230" t="s">
        <v>1</v>
      </c>
      <c r="F403" s="231" t="s">
        <v>537</v>
      </c>
      <c r="G403" s="228"/>
      <c r="H403" s="232">
        <v>2</v>
      </c>
      <c r="I403" s="228"/>
      <c r="J403" s="228"/>
      <c r="K403" s="228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150</v>
      </c>
      <c r="AU403" s="237" t="s">
        <v>89</v>
      </c>
      <c r="AV403" s="13" t="s">
        <v>89</v>
      </c>
      <c r="AW403" s="13" t="s">
        <v>34</v>
      </c>
      <c r="AX403" s="13" t="s">
        <v>80</v>
      </c>
      <c r="AY403" s="237" t="s">
        <v>139</v>
      </c>
    </row>
    <row r="404" s="14" customFormat="1">
      <c r="A404" s="14"/>
      <c r="B404" s="238"/>
      <c r="C404" s="239"/>
      <c r="D404" s="229" t="s">
        <v>150</v>
      </c>
      <c r="E404" s="240" t="s">
        <v>1</v>
      </c>
      <c r="F404" s="241" t="s">
        <v>152</v>
      </c>
      <c r="G404" s="239"/>
      <c r="H404" s="242">
        <v>2</v>
      </c>
      <c r="I404" s="239"/>
      <c r="J404" s="239"/>
      <c r="K404" s="239"/>
      <c r="L404" s="243"/>
      <c r="M404" s="244"/>
      <c r="N404" s="245"/>
      <c r="O404" s="245"/>
      <c r="P404" s="245"/>
      <c r="Q404" s="245"/>
      <c r="R404" s="245"/>
      <c r="S404" s="245"/>
      <c r="T404" s="24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7" t="s">
        <v>150</v>
      </c>
      <c r="AU404" s="247" t="s">
        <v>89</v>
      </c>
      <c r="AV404" s="14" t="s">
        <v>146</v>
      </c>
      <c r="AW404" s="14" t="s">
        <v>34</v>
      </c>
      <c r="AX404" s="14" t="s">
        <v>13</v>
      </c>
      <c r="AY404" s="247" t="s">
        <v>139</v>
      </c>
    </row>
    <row r="405" s="2" customFormat="1" ht="24.15" customHeight="1">
      <c r="A405" s="32"/>
      <c r="B405" s="33"/>
      <c r="C405" s="211" t="s">
        <v>538</v>
      </c>
      <c r="D405" s="211" t="s">
        <v>141</v>
      </c>
      <c r="E405" s="212" t="s">
        <v>539</v>
      </c>
      <c r="F405" s="213" t="s">
        <v>540</v>
      </c>
      <c r="G405" s="214" t="s">
        <v>214</v>
      </c>
      <c r="H405" s="215">
        <v>17</v>
      </c>
      <c r="I405" s="216">
        <v>3520</v>
      </c>
      <c r="J405" s="216">
        <f>ROUND(I405*H405,2)</f>
        <v>59840</v>
      </c>
      <c r="K405" s="213" t="s">
        <v>145</v>
      </c>
      <c r="L405" s="38"/>
      <c r="M405" s="217" t="s">
        <v>1</v>
      </c>
      <c r="N405" s="218" t="s">
        <v>45</v>
      </c>
      <c r="O405" s="219">
        <v>1.319</v>
      </c>
      <c r="P405" s="219">
        <f>O405*H405</f>
        <v>22.422999999999998</v>
      </c>
      <c r="Q405" s="219">
        <v>0</v>
      </c>
      <c r="R405" s="219">
        <f>Q405*H405</f>
        <v>0</v>
      </c>
      <c r="S405" s="219">
        <v>0</v>
      </c>
      <c r="T405" s="220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221" t="s">
        <v>146</v>
      </c>
      <c r="AT405" s="221" t="s">
        <v>141</v>
      </c>
      <c r="AU405" s="221" t="s">
        <v>89</v>
      </c>
      <c r="AY405" s="17" t="s">
        <v>139</v>
      </c>
      <c r="BE405" s="222">
        <f>IF(N405="základní",J405,0)</f>
        <v>59840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7" t="s">
        <v>13</v>
      </c>
      <c r="BK405" s="222">
        <f>ROUND(I405*H405,2)</f>
        <v>59840</v>
      </c>
      <c r="BL405" s="17" t="s">
        <v>146</v>
      </c>
      <c r="BM405" s="221" t="s">
        <v>541</v>
      </c>
    </row>
    <row r="406" s="2" customFormat="1">
      <c r="A406" s="32"/>
      <c r="B406" s="33"/>
      <c r="C406" s="34"/>
      <c r="D406" s="223" t="s">
        <v>148</v>
      </c>
      <c r="E406" s="34"/>
      <c r="F406" s="224" t="s">
        <v>542</v>
      </c>
      <c r="G406" s="34"/>
      <c r="H406" s="34"/>
      <c r="I406" s="34"/>
      <c r="J406" s="34"/>
      <c r="K406" s="34"/>
      <c r="L406" s="38"/>
      <c r="M406" s="225"/>
      <c r="N406" s="226"/>
      <c r="O406" s="84"/>
      <c r="P406" s="84"/>
      <c r="Q406" s="84"/>
      <c r="R406" s="84"/>
      <c r="S406" s="84"/>
      <c r="T406" s="85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7" t="s">
        <v>148</v>
      </c>
      <c r="AU406" s="17" t="s">
        <v>89</v>
      </c>
    </row>
    <row r="407" s="13" customFormat="1">
      <c r="A407" s="13"/>
      <c r="B407" s="227"/>
      <c r="C407" s="228"/>
      <c r="D407" s="229" t="s">
        <v>150</v>
      </c>
      <c r="E407" s="230" t="s">
        <v>1</v>
      </c>
      <c r="F407" s="231" t="s">
        <v>543</v>
      </c>
      <c r="G407" s="228"/>
      <c r="H407" s="232">
        <v>13</v>
      </c>
      <c r="I407" s="228"/>
      <c r="J407" s="228"/>
      <c r="K407" s="228"/>
      <c r="L407" s="233"/>
      <c r="M407" s="234"/>
      <c r="N407" s="235"/>
      <c r="O407" s="235"/>
      <c r="P407" s="235"/>
      <c r="Q407" s="235"/>
      <c r="R407" s="235"/>
      <c r="S407" s="235"/>
      <c r="T407" s="23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7" t="s">
        <v>150</v>
      </c>
      <c r="AU407" s="237" t="s">
        <v>89</v>
      </c>
      <c r="AV407" s="13" t="s">
        <v>89</v>
      </c>
      <c r="AW407" s="13" t="s">
        <v>34</v>
      </c>
      <c r="AX407" s="13" t="s">
        <v>80</v>
      </c>
      <c r="AY407" s="237" t="s">
        <v>139</v>
      </c>
    </row>
    <row r="408" s="13" customFormat="1">
      <c r="A408" s="13"/>
      <c r="B408" s="227"/>
      <c r="C408" s="228"/>
      <c r="D408" s="229" t="s">
        <v>150</v>
      </c>
      <c r="E408" s="230" t="s">
        <v>1</v>
      </c>
      <c r="F408" s="231" t="s">
        <v>544</v>
      </c>
      <c r="G408" s="228"/>
      <c r="H408" s="232">
        <v>4</v>
      </c>
      <c r="I408" s="228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150</v>
      </c>
      <c r="AU408" s="237" t="s">
        <v>89</v>
      </c>
      <c r="AV408" s="13" t="s">
        <v>89</v>
      </c>
      <c r="AW408" s="13" t="s">
        <v>34</v>
      </c>
      <c r="AX408" s="13" t="s">
        <v>80</v>
      </c>
      <c r="AY408" s="237" t="s">
        <v>139</v>
      </c>
    </row>
    <row r="409" s="14" customFormat="1">
      <c r="A409" s="14"/>
      <c r="B409" s="238"/>
      <c r="C409" s="239"/>
      <c r="D409" s="229" t="s">
        <v>150</v>
      </c>
      <c r="E409" s="240" t="s">
        <v>1</v>
      </c>
      <c r="F409" s="241" t="s">
        <v>152</v>
      </c>
      <c r="G409" s="239"/>
      <c r="H409" s="242">
        <v>17</v>
      </c>
      <c r="I409" s="239"/>
      <c r="J409" s="239"/>
      <c r="K409" s="239"/>
      <c r="L409" s="243"/>
      <c r="M409" s="244"/>
      <c r="N409" s="245"/>
      <c r="O409" s="245"/>
      <c r="P409" s="245"/>
      <c r="Q409" s="245"/>
      <c r="R409" s="245"/>
      <c r="S409" s="245"/>
      <c r="T409" s="24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7" t="s">
        <v>150</v>
      </c>
      <c r="AU409" s="247" t="s">
        <v>89</v>
      </c>
      <c r="AV409" s="14" t="s">
        <v>146</v>
      </c>
      <c r="AW409" s="14" t="s">
        <v>34</v>
      </c>
      <c r="AX409" s="14" t="s">
        <v>13</v>
      </c>
      <c r="AY409" s="247" t="s">
        <v>139</v>
      </c>
    </row>
    <row r="410" s="2" customFormat="1" ht="16.5" customHeight="1">
      <c r="A410" s="32"/>
      <c r="B410" s="33"/>
      <c r="C410" s="211" t="s">
        <v>545</v>
      </c>
      <c r="D410" s="211" t="s">
        <v>141</v>
      </c>
      <c r="E410" s="212" t="s">
        <v>546</v>
      </c>
      <c r="F410" s="213" t="s">
        <v>547</v>
      </c>
      <c r="G410" s="214" t="s">
        <v>196</v>
      </c>
      <c r="H410" s="215">
        <v>21.600000000000001</v>
      </c>
      <c r="I410" s="216">
        <v>489</v>
      </c>
      <c r="J410" s="216">
        <f>ROUND(I410*H410,2)</f>
        <v>10562.4</v>
      </c>
      <c r="K410" s="213" t="s">
        <v>145</v>
      </c>
      <c r="L410" s="38"/>
      <c r="M410" s="217" t="s">
        <v>1</v>
      </c>
      <c r="N410" s="218" t="s">
        <v>45</v>
      </c>
      <c r="O410" s="219">
        <v>0.96299999999999997</v>
      </c>
      <c r="P410" s="219">
        <f>O410*H410</f>
        <v>20.800800000000002</v>
      </c>
      <c r="Q410" s="219">
        <v>0.0040200000000000001</v>
      </c>
      <c r="R410" s="219">
        <f>Q410*H410</f>
        <v>0.086832000000000006</v>
      </c>
      <c r="S410" s="219">
        <v>0</v>
      </c>
      <c r="T410" s="220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221" t="s">
        <v>146</v>
      </c>
      <c r="AT410" s="221" t="s">
        <v>141</v>
      </c>
      <c r="AU410" s="221" t="s">
        <v>89</v>
      </c>
      <c r="AY410" s="17" t="s">
        <v>139</v>
      </c>
      <c r="BE410" s="222">
        <f>IF(N410="základní",J410,0)</f>
        <v>10562.4</v>
      </c>
      <c r="BF410" s="222">
        <f>IF(N410="snížená",J410,0)</f>
        <v>0</v>
      </c>
      <c r="BG410" s="222">
        <f>IF(N410="zákl. přenesená",J410,0)</f>
        <v>0</v>
      </c>
      <c r="BH410" s="222">
        <f>IF(N410="sníž. přenesená",J410,0)</f>
        <v>0</v>
      </c>
      <c r="BI410" s="222">
        <f>IF(N410="nulová",J410,0)</f>
        <v>0</v>
      </c>
      <c r="BJ410" s="17" t="s">
        <v>13</v>
      </c>
      <c r="BK410" s="222">
        <f>ROUND(I410*H410,2)</f>
        <v>10562.4</v>
      </c>
      <c r="BL410" s="17" t="s">
        <v>146</v>
      </c>
      <c r="BM410" s="221" t="s">
        <v>548</v>
      </c>
    </row>
    <row r="411" s="2" customFormat="1">
      <c r="A411" s="32"/>
      <c r="B411" s="33"/>
      <c r="C411" s="34"/>
      <c r="D411" s="223" t="s">
        <v>148</v>
      </c>
      <c r="E411" s="34"/>
      <c r="F411" s="224" t="s">
        <v>549</v>
      </c>
      <c r="G411" s="34"/>
      <c r="H411" s="34"/>
      <c r="I411" s="34"/>
      <c r="J411" s="34"/>
      <c r="K411" s="34"/>
      <c r="L411" s="38"/>
      <c r="M411" s="225"/>
      <c r="N411" s="226"/>
      <c r="O411" s="84"/>
      <c r="P411" s="84"/>
      <c r="Q411" s="84"/>
      <c r="R411" s="84"/>
      <c r="S411" s="84"/>
      <c r="T411" s="85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7" t="s">
        <v>148</v>
      </c>
      <c r="AU411" s="17" t="s">
        <v>89</v>
      </c>
    </row>
    <row r="412" s="13" customFormat="1">
      <c r="A412" s="13"/>
      <c r="B412" s="227"/>
      <c r="C412" s="228"/>
      <c r="D412" s="229" t="s">
        <v>150</v>
      </c>
      <c r="E412" s="230" t="s">
        <v>1</v>
      </c>
      <c r="F412" s="231" t="s">
        <v>550</v>
      </c>
      <c r="G412" s="228"/>
      <c r="H412" s="232">
        <v>21.600000000000001</v>
      </c>
      <c r="I412" s="228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7" t="s">
        <v>150</v>
      </c>
      <c r="AU412" s="237" t="s">
        <v>89</v>
      </c>
      <c r="AV412" s="13" t="s">
        <v>89</v>
      </c>
      <c r="AW412" s="13" t="s">
        <v>34</v>
      </c>
      <c r="AX412" s="13" t="s">
        <v>80</v>
      </c>
      <c r="AY412" s="237" t="s">
        <v>139</v>
      </c>
    </row>
    <row r="413" s="14" customFormat="1">
      <c r="A413" s="14"/>
      <c r="B413" s="238"/>
      <c r="C413" s="239"/>
      <c r="D413" s="229" t="s">
        <v>150</v>
      </c>
      <c r="E413" s="240" t="s">
        <v>1</v>
      </c>
      <c r="F413" s="241" t="s">
        <v>152</v>
      </c>
      <c r="G413" s="239"/>
      <c r="H413" s="242">
        <v>21.600000000000001</v>
      </c>
      <c r="I413" s="239"/>
      <c r="J413" s="239"/>
      <c r="K413" s="239"/>
      <c r="L413" s="243"/>
      <c r="M413" s="244"/>
      <c r="N413" s="245"/>
      <c r="O413" s="245"/>
      <c r="P413" s="245"/>
      <c r="Q413" s="245"/>
      <c r="R413" s="245"/>
      <c r="S413" s="245"/>
      <c r="T413" s="24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7" t="s">
        <v>150</v>
      </c>
      <c r="AU413" s="247" t="s">
        <v>89</v>
      </c>
      <c r="AV413" s="14" t="s">
        <v>146</v>
      </c>
      <c r="AW413" s="14" t="s">
        <v>34</v>
      </c>
      <c r="AX413" s="14" t="s">
        <v>13</v>
      </c>
      <c r="AY413" s="247" t="s">
        <v>139</v>
      </c>
    </row>
    <row r="414" s="12" customFormat="1" ht="22.8" customHeight="1">
      <c r="A414" s="12"/>
      <c r="B414" s="196"/>
      <c r="C414" s="197"/>
      <c r="D414" s="198" t="s">
        <v>79</v>
      </c>
      <c r="E414" s="209" t="s">
        <v>188</v>
      </c>
      <c r="F414" s="209" t="s">
        <v>551</v>
      </c>
      <c r="G414" s="197"/>
      <c r="H414" s="197"/>
      <c r="I414" s="197"/>
      <c r="J414" s="210">
        <f>BK414</f>
        <v>331430.46999999997</v>
      </c>
      <c r="K414" s="197"/>
      <c r="L414" s="201"/>
      <c r="M414" s="202"/>
      <c r="N414" s="203"/>
      <c r="O414" s="203"/>
      <c r="P414" s="204">
        <f>SUM(P415:P489)</f>
        <v>69.988345999999993</v>
      </c>
      <c r="Q414" s="203"/>
      <c r="R414" s="204">
        <f>SUM(R415:R489)</f>
        <v>18.60640442</v>
      </c>
      <c r="S414" s="203"/>
      <c r="T414" s="205">
        <f>SUM(T415:T489)</f>
        <v>1.7239999999999998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6" t="s">
        <v>13</v>
      </c>
      <c r="AT414" s="207" t="s">
        <v>79</v>
      </c>
      <c r="AU414" s="207" t="s">
        <v>13</v>
      </c>
      <c r="AY414" s="206" t="s">
        <v>139</v>
      </c>
      <c r="BK414" s="208">
        <f>SUM(BK415:BK489)</f>
        <v>331430.46999999997</v>
      </c>
    </row>
    <row r="415" s="2" customFormat="1" ht="24.15" customHeight="1">
      <c r="A415" s="32"/>
      <c r="B415" s="33"/>
      <c r="C415" s="211" t="s">
        <v>552</v>
      </c>
      <c r="D415" s="211" t="s">
        <v>141</v>
      </c>
      <c r="E415" s="212" t="s">
        <v>553</v>
      </c>
      <c r="F415" s="213" t="s">
        <v>554</v>
      </c>
      <c r="G415" s="214" t="s">
        <v>214</v>
      </c>
      <c r="H415" s="215">
        <v>1</v>
      </c>
      <c r="I415" s="216">
        <v>2028</v>
      </c>
      <c r="J415" s="216">
        <f>ROUND(I415*H415,2)</f>
        <v>2028</v>
      </c>
      <c r="K415" s="213" t="s">
        <v>1</v>
      </c>
      <c r="L415" s="38"/>
      <c r="M415" s="217" t="s">
        <v>1</v>
      </c>
      <c r="N415" s="218" t="s">
        <v>45</v>
      </c>
      <c r="O415" s="219">
        <v>0</v>
      </c>
      <c r="P415" s="219">
        <f>O415*H415</f>
        <v>0</v>
      </c>
      <c r="Q415" s="219">
        <v>0</v>
      </c>
      <c r="R415" s="219">
        <f>Q415*H415</f>
        <v>0</v>
      </c>
      <c r="S415" s="219">
        <v>0</v>
      </c>
      <c r="T415" s="220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221" t="s">
        <v>146</v>
      </c>
      <c r="AT415" s="221" t="s">
        <v>141</v>
      </c>
      <c r="AU415" s="221" t="s">
        <v>89</v>
      </c>
      <c r="AY415" s="17" t="s">
        <v>139</v>
      </c>
      <c r="BE415" s="222">
        <f>IF(N415="základní",J415,0)</f>
        <v>2028</v>
      </c>
      <c r="BF415" s="222">
        <f>IF(N415="snížená",J415,0)</f>
        <v>0</v>
      </c>
      <c r="BG415" s="222">
        <f>IF(N415="zákl. přenesená",J415,0)</f>
        <v>0</v>
      </c>
      <c r="BH415" s="222">
        <f>IF(N415="sníž. přenesená",J415,0)</f>
        <v>0</v>
      </c>
      <c r="BI415" s="222">
        <f>IF(N415="nulová",J415,0)</f>
        <v>0</v>
      </c>
      <c r="BJ415" s="17" t="s">
        <v>13</v>
      </c>
      <c r="BK415" s="222">
        <f>ROUND(I415*H415,2)</f>
        <v>2028</v>
      </c>
      <c r="BL415" s="17" t="s">
        <v>146</v>
      </c>
      <c r="BM415" s="221" t="s">
        <v>555</v>
      </c>
    </row>
    <row r="416" s="2" customFormat="1" ht="24.15" customHeight="1">
      <c r="A416" s="32"/>
      <c r="B416" s="33"/>
      <c r="C416" s="211" t="s">
        <v>556</v>
      </c>
      <c r="D416" s="211" t="s">
        <v>141</v>
      </c>
      <c r="E416" s="212" t="s">
        <v>557</v>
      </c>
      <c r="F416" s="213" t="s">
        <v>558</v>
      </c>
      <c r="G416" s="214" t="s">
        <v>144</v>
      </c>
      <c r="H416" s="215">
        <v>2</v>
      </c>
      <c r="I416" s="216">
        <v>320</v>
      </c>
      <c r="J416" s="216">
        <f>ROUND(I416*H416,2)</f>
        <v>640</v>
      </c>
      <c r="K416" s="213" t="s">
        <v>145</v>
      </c>
      <c r="L416" s="38"/>
      <c r="M416" s="217" t="s">
        <v>1</v>
      </c>
      <c r="N416" s="218" t="s">
        <v>45</v>
      </c>
      <c r="O416" s="219">
        <v>0.22600000000000001</v>
      </c>
      <c r="P416" s="219">
        <f>O416*H416</f>
        <v>0.45200000000000001</v>
      </c>
      <c r="Q416" s="219">
        <v>0</v>
      </c>
      <c r="R416" s="219">
        <f>Q416*H416</f>
        <v>0</v>
      </c>
      <c r="S416" s="219">
        <v>0</v>
      </c>
      <c r="T416" s="220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221" t="s">
        <v>146</v>
      </c>
      <c r="AT416" s="221" t="s">
        <v>141</v>
      </c>
      <c r="AU416" s="221" t="s">
        <v>89</v>
      </c>
      <c r="AY416" s="17" t="s">
        <v>139</v>
      </c>
      <c r="BE416" s="222">
        <f>IF(N416="základní",J416,0)</f>
        <v>640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7" t="s">
        <v>13</v>
      </c>
      <c r="BK416" s="222">
        <f>ROUND(I416*H416,2)</f>
        <v>640</v>
      </c>
      <c r="BL416" s="17" t="s">
        <v>146</v>
      </c>
      <c r="BM416" s="221" t="s">
        <v>559</v>
      </c>
    </row>
    <row r="417" s="2" customFormat="1">
      <c r="A417" s="32"/>
      <c r="B417" s="33"/>
      <c r="C417" s="34"/>
      <c r="D417" s="223" t="s">
        <v>148</v>
      </c>
      <c r="E417" s="34"/>
      <c r="F417" s="224" t="s">
        <v>560</v>
      </c>
      <c r="G417" s="34"/>
      <c r="H417" s="34"/>
      <c r="I417" s="34"/>
      <c r="J417" s="34"/>
      <c r="K417" s="34"/>
      <c r="L417" s="38"/>
      <c r="M417" s="225"/>
      <c r="N417" s="226"/>
      <c r="O417" s="84"/>
      <c r="P417" s="84"/>
      <c r="Q417" s="84"/>
      <c r="R417" s="84"/>
      <c r="S417" s="84"/>
      <c r="T417" s="85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T417" s="17" t="s">
        <v>148</v>
      </c>
      <c r="AU417" s="17" t="s">
        <v>89</v>
      </c>
    </row>
    <row r="418" s="13" customFormat="1">
      <c r="A418" s="13"/>
      <c r="B418" s="227"/>
      <c r="C418" s="228"/>
      <c r="D418" s="229" t="s">
        <v>150</v>
      </c>
      <c r="E418" s="230" t="s">
        <v>1</v>
      </c>
      <c r="F418" s="231" t="s">
        <v>561</v>
      </c>
      <c r="G418" s="228"/>
      <c r="H418" s="232">
        <v>2</v>
      </c>
      <c r="I418" s="228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150</v>
      </c>
      <c r="AU418" s="237" t="s">
        <v>89</v>
      </c>
      <c r="AV418" s="13" t="s">
        <v>89</v>
      </c>
      <c r="AW418" s="13" t="s">
        <v>34</v>
      </c>
      <c r="AX418" s="13" t="s">
        <v>80</v>
      </c>
      <c r="AY418" s="237" t="s">
        <v>139</v>
      </c>
    </row>
    <row r="419" s="14" customFormat="1">
      <c r="A419" s="14"/>
      <c r="B419" s="238"/>
      <c r="C419" s="239"/>
      <c r="D419" s="229" t="s">
        <v>150</v>
      </c>
      <c r="E419" s="240" t="s">
        <v>1</v>
      </c>
      <c r="F419" s="241" t="s">
        <v>152</v>
      </c>
      <c r="G419" s="239"/>
      <c r="H419" s="242">
        <v>2</v>
      </c>
      <c r="I419" s="239"/>
      <c r="J419" s="239"/>
      <c r="K419" s="239"/>
      <c r="L419" s="243"/>
      <c r="M419" s="244"/>
      <c r="N419" s="245"/>
      <c r="O419" s="245"/>
      <c r="P419" s="245"/>
      <c r="Q419" s="245"/>
      <c r="R419" s="245"/>
      <c r="S419" s="245"/>
      <c r="T419" s="24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7" t="s">
        <v>150</v>
      </c>
      <c r="AU419" s="247" t="s">
        <v>89</v>
      </c>
      <c r="AV419" s="14" t="s">
        <v>146</v>
      </c>
      <c r="AW419" s="14" t="s">
        <v>34</v>
      </c>
      <c r="AX419" s="14" t="s">
        <v>13</v>
      </c>
      <c r="AY419" s="247" t="s">
        <v>139</v>
      </c>
    </row>
    <row r="420" s="2" customFormat="1" ht="16.5" customHeight="1">
      <c r="A420" s="32"/>
      <c r="B420" s="33"/>
      <c r="C420" s="257" t="s">
        <v>562</v>
      </c>
      <c r="D420" s="257" t="s">
        <v>324</v>
      </c>
      <c r="E420" s="258" t="s">
        <v>563</v>
      </c>
      <c r="F420" s="259" t="s">
        <v>564</v>
      </c>
      <c r="G420" s="260" t="s">
        <v>144</v>
      </c>
      <c r="H420" s="261">
        <v>2</v>
      </c>
      <c r="I420" s="262">
        <v>222</v>
      </c>
      <c r="J420" s="262">
        <f>ROUND(I420*H420,2)</f>
        <v>444</v>
      </c>
      <c r="K420" s="259" t="s">
        <v>145</v>
      </c>
      <c r="L420" s="263"/>
      <c r="M420" s="264" t="s">
        <v>1</v>
      </c>
      <c r="N420" s="265" t="s">
        <v>45</v>
      </c>
      <c r="O420" s="219">
        <v>0</v>
      </c>
      <c r="P420" s="219">
        <f>O420*H420</f>
        <v>0</v>
      </c>
      <c r="Q420" s="219">
        <v>0.0020999999999999999</v>
      </c>
      <c r="R420" s="219">
        <f>Q420*H420</f>
        <v>0.0041999999999999997</v>
      </c>
      <c r="S420" s="219">
        <v>0</v>
      </c>
      <c r="T420" s="220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221" t="s">
        <v>183</v>
      </c>
      <c r="AT420" s="221" t="s">
        <v>324</v>
      </c>
      <c r="AU420" s="221" t="s">
        <v>89</v>
      </c>
      <c r="AY420" s="17" t="s">
        <v>139</v>
      </c>
      <c r="BE420" s="222">
        <f>IF(N420="základní",J420,0)</f>
        <v>444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7" t="s">
        <v>13</v>
      </c>
      <c r="BK420" s="222">
        <f>ROUND(I420*H420,2)</f>
        <v>444</v>
      </c>
      <c r="BL420" s="17" t="s">
        <v>146</v>
      </c>
      <c r="BM420" s="221" t="s">
        <v>565</v>
      </c>
    </row>
    <row r="421" s="2" customFormat="1">
      <c r="A421" s="32"/>
      <c r="B421" s="33"/>
      <c r="C421" s="34"/>
      <c r="D421" s="229" t="s">
        <v>463</v>
      </c>
      <c r="E421" s="34"/>
      <c r="F421" s="266" t="s">
        <v>566</v>
      </c>
      <c r="G421" s="34"/>
      <c r="H421" s="34"/>
      <c r="I421" s="34"/>
      <c r="J421" s="34"/>
      <c r="K421" s="34"/>
      <c r="L421" s="38"/>
      <c r="M421" s="225"/>
      <c r="N421" s="226"/>
      <c r="O421" s="84"/>
      <c r="P421" s="84"/>
      <c r="Q421" s="84"/>
      <c r="R421" s="84"/>
      <c r="S421" s="84"/>
      <c r="T421" s="85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T421" s="17" t="s">
        <v>463</v>
      </c>
      <c r="AU421" s="17" t="s">
        <v>89</v>
      </c>
    </row>
    <row r="422" s="2" customFormat="1" ht="21.75" customHeight="1">
      <c r="A422" s="32"/>
      <c r="B422" s="33"/>
      <c r="C422" s="211" t="s">
        <v>567</v>
      </c>
      <c r="D422" s="211" t="s">
        <v>141</v>
      </c>
      <c r="E422" s="212" t="s">
        <v>568</v>
      </c>
      <c r="F422" s="213" t="s">
        <v>569</v>
      </c>
      <c r="G422" s="214" t="s">
        <v>387</v>
      </c>
      <c r="H422" s="215">
        <v>210</v>
      </c>
      <c r="I422" s="216">
        <v>112</v>
      </c>
      <c r="J422" s="216">
        <f>ROUND(I422*H422,2)</f>
        <v>23520</v>
      </c>
      <c r="K422" s="213" t="s">
        <v>145</v>
      </c>
      <c r="L422" s="38"/>
      <c r="M422" s="217" t="s">
        <v>1</v>
      </c>
      <c r="N422" s="218" t="s">
        <v>45</v>
      </c>
      <c r="O422" s="219">
        <v>0.17299999999999999</v>
      </c>
      <c r="P422" s="219">
        <f>O422*H422</f>
        <v>36.329999999999998</v>
      </c>
      <c r="Q422" s="219">
        <v>0</v>
      </c>
      <c r="R422" s="219">
        <f>Q422*H422</f>
        <v>0</v>
      </c>
      <c r="S422" s="219">
        <v>0</v>
      </c>
      <c r="T422" s="220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221" t="s">
        <v>146</v>
      </c>
      <c r="AT422" s="221" t="s">
        <v>141</v>
      </c>
      <c r="AU422" s="221" t="s">
        <v>89</v>
      </c>
      <c r="AY422" s="17" t="s">
        <v>139</v>
      </c>
      <c r="BE422" s="222">
        <f>IF(N422="základní",J422,0)</f>
        <v>23520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7" t="s">
        <v>13</v>
      </c>
      <c r="BK422" s="222">
        <f>ROUND(I422*H422,2)</f>
        <v>23520</v>
      </c>
      <c r="BL422" s="17" t="s">
        <v>146</v>
      </c>
      <c r="BM422" s="221" t="s">
        <v>570</v>
      </c>
    </row>
    <row r="423" s="2" customFormat="1">
      <c r="A423" s="32"/>
      <c r="B423" s="33"/>
      <c r="C423" s="34"/>
      <c r="D423" s="223" t="s">
        <v>148</v>
      </c>
      <c r="E423" s="34"/>
      <c r="F423" s="224" t="s">
        <v>571</v>
      </c>
      <c r="G423" s="34"/>
      <c r="H423" s="34"/>
      <c r="I423" s="34"/>
      <c r="J423" s="34"/>
      <c r="K423" s="34"/>
      <c r="L423" s="38"/>
      <c r="M423" s="225"/>
      <c r="N423" s="226"/>
      <c r="O423" s="84"/>
      <c r="P423" s="84"/>
      <c r="Q423" s="84"/>
      <c r="R423" s="84"/>
      <c r="S423" s="84"/>
      <c r="T423" s="85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7" t="s">
        <v>148</v>
      </c>
      <c r="AU423" s="17" t="s">
        <v>89</v>
      </c>
    </row>
    <row r="424" s="13" customFormat="1">
      <c r="A424" s="13"/>
      <c r="B424" s="227"/>
      <c r="C424" s="228"/>
      <c r="D424" s="229" t="s">
        <v>150</v>
      </c>
      <c r="E424" s="230" t="s">
        <v>1</v>
      </c>
      <c r="F424" s="231" t="s">
        <v>572</v>
      </c>
      <c r="G424" s="228"/>
      <c r="H424" s="232">
        <v>210</v>
      </c>
      <c r="I424" s="228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150</v>
      </c>
      <c r="AU424" s="237" t="s">
        <v>89</v>
      </c>
      <c r="AV424" s="13" t="s">
        <v>89</v>
      </c>
      <c r="AW424" s="13" t="s">
        <v>34</v>
      </c>
      <c r="AX424" s="13" t="s">
        <v>80</v>
      </c>
      <c r="AY424" s="237" t="s">
        <v>139</v>
      </c>
    </row>
    <row r="425" s="14" customFormat="1">
      <c r="A425" s="14"/>
      <c r="B425" s="238"/>
      <c r="C425" s="239"/>
      <c r="D425" s="229" t="s">
        <v>150</v>
      </c>
      <c r="E425" s="240" t="s">
        <v>1</v>
      </c>
      <c r="F425" s="241" t="s">
        <v>152</v>
      </c>
      <c r="G425" s="239"/>
      <c r="H425" s="242">
        <v>210</v>
      </c>
      <c r="I425" s="239"/>
      <c r="J425" s="239"/>
      <c r="K425" s="239"/>
      <c r="L425" s="243"/>
      <c r="M425" s="244"/>
      <c r="N425" s="245"/>
      <c r="O425" s="245"/>
      <c r="P425" s="245"/>
      <c r="Q425" s="245"/>
      <c r="R425" s="245"/>
      <c r="S425" s="245"/>
      <c r="T425" s="24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7" t="s">
        <v>150</v>
      </c>
      <c r="AU425" s="247" t="s">
        <v>89</v>
      </c>
      <c r="AV425" s="14" t="s">
        <v>146</v>
      </c>
      <c r="AW425" s="14" t="s">
        <v>34</v>
      </c>
      <c r="AX425" s="14" t="s">
        <v>13</v>
      </c>
      <c r="AY425" s="247" t="s">
        <v>139</v>
      </c>
    </row>
    <row r="426" s="2" customFormat="1" ht="16.5" customHeight="1">
      <c r="A426" s="32"/>
      <c r="B426" s="33"/>
      <c r="C426" s="257" t="s">
        <v>573</v>
      </c>
      <c r="D426" s="257" t="s">
        <v>324</v>
      </c>
      <c r="E426" s="258" t="s">
        <v>574</v>
      </c>
      <c r="F426" s="259" t="s">
        <v>575</v>
      </c>
      <c r="G426" s="260" t="s">
        <v>144</v>
      </c>
      <c r="H426" s="261">
        <v>60</v>
      </c>
      <c r="I426" s="262">
        <v>235</v>
      </c>
      <c r="J426" s="262">
        <f>ROUND(I426*H426,2)</f>
        <v>14100</v>
      </c>
      <c r="K426" s="259" t="s">
        <v>1</v>
      </c>
      <c r="L426" s="263"/>
      <c r="M426" s="264" t="s">
        <v>1</v>
      </c>
      <c r="N426" s="265" t="s">
        <v>45</v>
      </c>
      <c r="O426" s="219">
        <v>0</v>
      </c>
      <c r="P426" s="219">
        <f>O426*H426</f>
        <v>0</v>
      </c>
      <c r="Q426" s="219">
        <v>0.0066400000000000001</v>
      </c>
      <c r="R426" s="219">
        <f>Q426*H426</f>
        <v>0.39839999999999998</v>
      </c>
      <c r="S426" s="219">
        <v>0</v>
      </c>
      <c r="T426" s="220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221" t="s">
        <v>183</v>
      </c>
      <c r="AT426" s="221" t="s">
        <v>324</v>
      </c>
      <c r="AU426" s="221" t="s">
        <v>89</v>
      </c>
      <c r="AY426" s="17" t="s">
        <v>139</v>
      </c>
      <c r="BE426" s="222">
        <f>IF(N426="základní",J426,0)</f>
        <v>14100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7" t="s">
        <v>13</v>
      </c>
      <c r="BK426" s="222">
        <f>ROUND(I426*H426,2)</f>
        <v>14100</v>
      </c>
      <c r="BL426" s="17" t="s">
        <v>146</v>
      </c>
      <c r="BM426" s="221" t="s">
        <v>576</v>
      </c>
    </row>
    <row r="427" s="2" customFormat="1" ht="24.15" customHeight="1">
      <c r="A427" s="32"/>
      <c r="B427" s="33"/>
      <c r="C427" s="211" t="s">
        <v>577</v>
      </c>
      <c r="D427" s="211" t="s">
        <v>141</v>
      </c>
      <c r="E427" s="212" t="s">
        <v>578</v>
      </c>
      <c r="F427" s="213" t="s">
        <v>579</v>
      </c>
      <c r="G427" s="214" t="s">
        <v>144</v>
      </c>
      <c r="H427" s="215">
        <v>4</v>
      </c>
      <c r="I427" s="216">
        <v>268</v>
      </c>
      <c r="J427" s="216">
        <f>ROUND(I427*H427,2)</f>
        <v>1072</v>
      </c>
      <c r="K427" s="213" t="s">
        <v>145</v>
      </c>
      <c r="L427" s="38"/>
      <c r="M427" s="217" t="s">
        <v>1</v>
      </c>
      <c r="N427" s="218" t="s">
        <v>45</v>
      </c>
      <c r="O427" s="219">
        <v>0.20000000000000001</v>
      </c>
      <c r="P427" s="219">
        <f>O427*H427</f>
        <v>0.80000000000000004</v>
      </c>
      <c r="Q427" s="219">
        <v>0.00069999999999999999</v>
      </c>
      <c r="R427" s="219">
        <f>Q427*H427</f>
        <v>0.0028</v>
      </c>
      <c r="S427" s="219">
        <v>0</v>
      </c>
      <c r="T427" s="220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221" t="s">
        <v>538</v>
      </c>
      <c r="AT427" s="221" t="s">
        <v>141</v>
      </c>
      <c r="AU427" s="221" t="s">
        <v>89</v>
      </c>
      <c r="AY427" s="17" t="s">
        <v>139</v>
      </c>
      <c r="BE427" s="222">
        <f>IF(N427="základní",J427,0)</f>
        <v>1072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7" t="s">
        <v>13</v>
      </c>
      <c r="BK427" s="222">
        <f>ROUND(I427*H427,2)</f>
        <v>1072</v>
      </c>
      <c r="BL427" s="17" t="s">
        <v>538</v>
      </c>
      <c r="BM427" s="221" t="s">
        <v>580</v>
      </c>
    </row>
    <row r="428" s="2" customFormat="1">
      <c r="A428" s="32"/>
      <c r="B428" s="33"/>
      <c r="C428" s="34"/>
      <c r="D428" s="223" t="s">
        <v>148</v>
      </c>
      <c r="E428" s="34"/>
      <c r="F428" s="224" t="s">
        <v>581</v>
      </c>
      <c r="G428" s="34"/>
      <c r="H428" s="34"/>
      <c r="I428" s="34"/>
      <c r="J428" s="34"/>
      <c r="K428" s="34"/>
      <c r="L428" s="38"/>
      <c r="M428" s="225"/>
      <c r="N428" s="226"/>
      <c r="O428" s="84"/>
      <c r="P428" s="84"/>
      <c r="Q428" s="84"/>
      <c r="R428" s="84"/>
      <c r="S428" s="84"/>
      <c r="T428" s="85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7" t="s">
        <v>148</v>
      </c>
      <c r="AU428" s="17" t="s">
        <v>89</v>
      </c>
    </row>
    <row r="429" s="13" customFormat="1">
      <c r="A429" s="13"/>
      <c r="B429" s="227"/>
      <c r="C429" s="228"/>
      <c r="D429" s="229" t="s">
        <v>150</v>
      </c>
      <c r="E429" s="230" t="s">
        <v>1</v>
      </c>
      <c r="F429" s="231" t="s">
        <v>582</v>
      </c>
      <c r="G429" s="228"/>
      <c r="H429" s="232">
        <v>1</v>
      </c>
      <c r="I429" s="228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7" t="s">
        <v>150</v>
      </c>
      <c r="AU429" s="237" t="s">
        <v>89</v>
      </c>
      <c r="AV429" s="13" t="s">
        <v>89</v>
      </c>
      <c r="AW429" s="13" t="s">
        <v>34</v>
      </c>
      <c r="AX429" s="13" t="s">
        <v>80</v>
      </c>
      <c r="AY429" s="237" t="s">
        <v>139</v>
      </c>
    </row>
    <row r="430" s="13" customFormat="1">
      <c r="A430" s="13"/>
      <c r="B430" s="227"/>
      <c r="C430" s="228"/>
      <c r="D430" s="229" t="s">
        <v>150</v>
      </c>
      <c r="E430" s="230" t="s">
        <v>1</v>
      </c>
      <c r="F430" s="231" t="s">
        <v>583</v>
      </c>
      <c r="G430" s="228"/>
      <c r="H430" s="232">
        <v>1</v>
      </c>
      <c r="I430" s="228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7" t="s">
        <v>150</v>
      </c>
      <c r="AU430" s="237" t="s">
        <v>89</v>
      </c>
      <c r="AV430" s="13" t="s">
        <v>89</v>
      </c>
      <c r="AW430" s="13" t="s">
        <v>34</v>
      </c>
      <c r="AX430" s="13" t="s">
        <v>80</v>
      </c>
      <c r="AY430" s="237" t="s">
        <v>139</v>
      </c>
    </row>
    <row r="431" s="13" customFormat="1">
      <c r="A431" s="13"/>
      <c r="B431" s="227"/>
      <c r="C431" s="228"/>
      <c r="D431" s="229" t="s">
        <v>150</v>
      </c>
      <c r="E431" s="230" t="s">
        <v>1</v>
      </c>
      <c r="F431" s="231" t="s">
        <v>584</v>
      </c>
      <c r="G431" s="228"/>
      <c r="H431" s="232">
        <v>1</v>
      </c>
      <c r="I431" s="228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7" t="s">
        <v>150</v>
      </c>
      <c r="AU431" s="237" t="s">
        <v>89</v>
      </c>
      <c r="AV431" s="13" t="s">
        <v>89</v>
      </c>
      <c r="AW431" s="13" t="s">
        <v>34</v>
      </c>
      <c r="AX431" s="13" t="s">
        <v>80</v>
      </c>
      <c r="AY431" s="237" t="s">
        <v>139</v>
      </c>
    </row>
    <row r="432" s="13" customFormat="1">
      <c r="A432" s="13"/>
      <c r="B432" s="227"/>
      <c r="C432" s="228"/>
      <c r="D432" s="229" t="s">
        <v>150</v>
      </c>
      <c r="E432" s="230" t="s">
        <v>1</v>
      </c>
      <c r="F432" s="231" t="s">
        <v>585</v>
      </c>
      <c r="G432" s="228"/>
      <c r="H432" s="232">
        <v>1</v>
      </c>
      <c r="I432" s="228"/>
      <c r="J432" s="228"/>
      <c r="K432" s="228"/>
      <c r="L432" s="233"/>
      <c r="M432" s="234"/>
      <c r="N432" s="235"/>
      <c r="O432" s="235"/>
      <c r="P432" s="235"/>
      <c r="Q432" s="235"/>
      <c r="R432" s="235"/>
      <c r="S432" s="235"/>
      <c r="T432" s="23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7" t="s">
        <v>150</v>
      </c>
      <c r="AU432" s="237" t="s">
        <v>89</v>
      </c>
      <c r="AV432" s="13" t="s">
        <v>89</v>
      </c>
      <c r="AW432" s="13" t="s">
        <v>34</v>
      </c>
      <c r="AX432" s="13" t="s">
        <v>80</v>
      </c>
      <c r="AY432" s="237" t="s">
        <v>139</v>
      </c>
    </row>
    <row r="433" s="14" customFormat="1">
      <c r="A433" s="14"/>
      <c r="B433" s="238"/>
      <c r="C433" s="239"/>
      <c r="D433" s="229" t="s">
        <v>150</v>
      </c>
      <c r="E433" s="240" t="s">
        <v>1</v>
      </c>
      <c r="F433" s="241" t="s">
        <v>152</v>
      </c>
      <c r="G433" s="239"/>
      <c r="H433" s="242">
        <v>4</v>
      </c>
      <c r="I433" s="239"/>
      <c r="J433" s="239"/>
      <c r="K433" s="239"/>
      <c r="L433" s="243"/>
      <c r="M433" s="244"/>
      <c r="N433" s="245"/>
      <c r="O433" s="245"/>
      <c r="P433" s="245"/>
      <c r="Q433" s="245"/>
      <c r="R433" s="245"/>
      <c r="S433" s="245"/>
      <c r="T433" s="24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7" t="s">
        <v>150</v>
      </c>
      <c r="AU433" s="247" t="s">
        <v>89</v>
      </c>
      <c r="AV433" s="14" t="s">
        <v>146</v>
      </c>
      <c r="AW433" s="14" t="s">
        <v>34</v>
      </c>
      <c r="AX433" s="14" t="s">
        <v>13</v>
      </c>
      <c r="AY433" s="247" t="s">
        <v>139</v>
      </c>
    </row>
    <row r="434" s="2" customFormat="1" ht="16.5" customHeight="1">
      <c r="A434" s="32"/>
      <c r="B434" s="33"/>
      <c r="C434" s="257" t="s">
        <v>586</v>
      </c>
      <c r="D434" s="257" t="s">
        <v>324</v>
      </c>
      <c r="E434" s="258" t="s">
        <v>587</v>
      </c>
      <c r="F434" s="259" t="s">
        <v>588</v>
      </c>
      <c r="G434" s="260" t="s">
        <v>144</v>
      </c>
      <c r="H434" s="261">
        <v>1</v>
      </c>
      <c r="I434" s="262">
        <v>890</v>
      </c>
      <c r="J434" s="262">
        <f>ROUND(I434*H434,2)</f>
        <v>890</v>
      </c>
      <c r="K434" s="259" t="s">
        <v>145</v>
      </c>
      <c r="L434" s="263"/>
      <c r="M434" s="264" t="s">
        <v>1</v>
      </c>
      <c r="N434" s="265" t="s">
        <v>45</v>
      </c>
      <c r="O434" s="219">
        <v>0</v>
      </c>
      <c r="P434" s="219">
        <f>O434*H434</f>
        <v>0</v>
      </c>
      <c r="Q434" s="219">
        <v>0.0050000000000000001</v>
      </c>
      <c r="R434" s="219">
        <f>Q434*H434</f>
        <v>0.0050000000000000001</v>
      </c>
      <c r="S434" s="219">
        <v>0</v>
      </c>
      <c r="T434" s="220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221" t="s">
        <v>589</v>
      </c>
      <c r="AT434" s="221" t="s">
        <v>324</v>
      </c>
      <c r="AU434" s="221" t="s">
        <v>89</v>
      </c>
      <c r="AY434" s="17" t="s">
        <v>139</v>
      </c>
      <c r="BE434" s="222">
        <f>IF(N434="základní",J434,0)</f>
        <v>890</v>
      </c>
      <c r="BF434" s="222">
        <f>IF(N434="snížená",J434,0)</f>
        <v>0</v>
      </c>
      <c r="BG434" s="222">
        <f>IF(N434="zákl. přenesená",J434,0)</f>
        <v>0</v>
      </c>
      <c r="BH434" s="222">
        <f>IF(N434="sníž. přenesená",J434,0)</f>
        <v>0</v>
      </c>
      <c r="BI434" s="222">
        <f>IF(N434="nulová",J434,0)</f>
        <v>0</v>
      </c>
      <c r="BJ434" s="17" t="s">
        <v>13</v>
      </c>
      <c r="BK434" s="222">
        <f>ROUND(I434*H434,2)</f>
        <v>890</v>
      </c>
      <c r="BL434" s="17" t="s">
        <v>589</v>
      </c>
      <c r="BM434" s="221" t="s">
        <v>590</v>
      </c>
    </row>
    <row r="435" s="2" customFormat="1" ht="24.15" customHeight="1">
      <c r="A435" s="32"/>
      <c r="B435" s="33"/>
      <c r="C435" s="257" t="s">
        <v>591</v>
      </c>
      <c r="D435" s="257" t="s">
        <v>324</v>
      </c>
      <c r="E435" s="258" t="s">
        <v>592</v>
      </c>
      <c r="F435" s="259" t="s">
        <v>593</v>
      </c>
      <c r="G435" s="260" t="s">
        <v>144</v>
      </c>
      <c r="H435" s="261">
        <v>1</v>
      </c>
      <c r="I435" s="262">
        <v>1760</v>
      </c>
      <c r="J435" s="262">
        <f>ROUND(I435*H435,2)</f>
        <v>1760</v>
      </c>
      <c r="K435" s="259" t="s">
        <v>145</v>
      </c>
      <c r="L435" s="263"/>
      <c r="M435" s="264" t="s">
        <v>1</v>
      </c>
      <c r="N435" s="265" t="s">
        <v>45</v>
      </c>
      <c r="O435" s="219">
        <v>0</v>
      </c>
      <c r="P435" s="219">
        <f>O435*H435</f>
        <v>0</v>
      </c>
      <c r="Q435" s="219">
        <v>0.0040000000000000001</v>
      </c>
      <c r="R435" s="219">
        <f>Q435*H435</f>
        <v>0.0040000000000000001</v>
      </c>
      <c r="S435" s="219">
        <v>0</v>
      </c>
      <c r="T435" s="220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221" t="s">
        <v>589</v>
      </c>
      <c r="AT435" s="221" t="s">
        <v>324</v>
      </c>
      <c r="AU435" s="221" t="s">
        <v>89</v>
      </c>
      <c r="AY435" s="17" t="s">
        <v>139</v>
      </c>
      <c r="BE435" s="222">
        <f>IF(N435="základní",J435,0)</f>
        <v>1760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17" t="s">
        <v>13</v>
      </c>
      <c r="BK435" s="222">
        <f>ROUND(I435*H435,2)</f>
        <v>1760</v>
      </c>
      <c r="BL435" s="17" t="s">
        <v>589</v>
      </c>
      <c r="BM435" s="221" t="s">
        <v>594</v>
      </c>
    </row>
    <row r="436" s="2" customFormat="1" ht="24.15" customHeight="1">
      <c r="A436" s="32"/>
      <c r="B436" s="33"/>
      <c r="C436" s="257" t="s">
        <v>595</v>
      </c>
      <c r="D436" s="257" t="s">
        <v>324</v>
      </c>
      <c r="E436" s="258" t="s">
        <v>596</v>
      </c>
      <c r="F436" s="259" t="s">
        <v>597</v>
      </c>
      <c r="G436" s="260" t="s">
        <v>144</v>
      </c>
      <c r="H436" s="261">
        <v>1</v>
      </c>
      <c r="I436" s="262">
        <v>930</v>
      </c>
      <c r="J436" s="262">
        <f>ROUND(I436*H436,2)</f>
        <v>930</v>
      </c>
      <c r="K436" s="259" t="s">
        <v>145</v>
      </c>
      <c r="L436" s="263"/>
      <c r="M436" s="264" t="s">
        <v>1</v>
      </c>
      <c r="N436" s="265" t="s">
        <v>45</v>
      </c>
      <c r="O436" s="219">
        <v>0</v>
      </c>
      <c r="P436" s="219">
        <f>O436*H436</f>
        <v>0</v>
      </c>
      <c r="Q436" s="219">
        <v>0.0025000000000000001</v>
      </c>
      <c r="R436" s="219">
        <f>Q436*H436</f>
        <v>0.0025000000000000001</v>
      </c>
      <c r="S436" s="219">
        <v>0</v>
      </c>
      <c r="T436" s="220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221" t="s">
        <v>589</v>
      </c>
      <c r="AT436" s="221" t="s">
        <v>324</v>
      </c>
      <c r="AU436" s="221" t="s">
        <v>89</v>
      </c>
      <c r="AY436" s="17" t="s">
        <v>139</v>
      </c>
      <c r="BE436" s="222">
        <f>IF(N436="základní",J436,0)</f>
        <v>930</v>
      </c>
      <c r="BF436" s="222">
        <f>IF(N436="snížená",J436,0)</f>
        <v>0</v>
      </c>
      <c r="BG436" s="222">
        <f>IF(N436="zákl. přenesená",J436,0)</f>
        <v>0</v>
      </c>
      <c r="BH436" s="222">
        <f>IF(N436="sníž. přenesená",J436,0)</f>
        <v>0</v>
      </c>
      <c r="BI436" s="222">
        <f>IF(N436="nulová",J436,0)</f>
        <v>0</v>
      </c>
      <c r="BJ436" s="17" t="s">
        <v>13</v>
      </c>
      <c r="BK436" s="222">
        <f>ROUND(I436*H436,2)</f>
        <v>930</v>
      </c>
      <c r="BL436" s="17" t="s">
        <v>589</v>
      </c>
      <c r="BM436" s="221" t="s">
        <v>598</v>
      </c>
    </row>
    <row r="437" s="2" customFormat="1" ht="16.5" customHeight="1">
      <c r="A437" s="32"/>
      <c r="B437" s="33"/>
      <c r="C437" s="257" t="s">
        <v>599</v>
      </c>
      <c r="D437" s="257" t="s">
        <v>324</v>
      </c>
      <c r="E437" s="258" t="s">
        <v>600</v>
      </c>
      <c r="F437" s="259" t="s">
        <v>601</v>
      </c>
      <c r="G437" s="260" t="s">
        <v>144</v>
      </c>
      <c r="H437" s="261">
        <v>1</v>
      </c>
      <c r="I437" s="262">
        <v>945</v>
      </c>
      <c r="J437" s="262">
        <f>ROUND(I437*H437,2)</f>
        <v>945</v>
      </c>
      <c r="K437" s="259" t="s">
        <v>1</v>
      </c>
      <c r="L437" s="263"/>
      <c r="M437" s="264" t="s">
        <v>1</v>
      </c>
      <c r="N437" s="265" t="s">
        <v>45</v>
      </c>
      <c r="O437" s="219">
        <v>0</v>
      </c>
      <c r="P437" s="219">
        <f>O437*H437</f>
        <v>0</v>
      </c>
      <c r="Q437" s="219">
        <v>0.00095</v>
      </c>
      <c r="R437" s="219">
        <f>Q437*H437</f>
        <v>0.00095</v>
      </c>
      <c r="S437" s="219">
        <v>0</v>
      </c>
      <c r="T437" s="220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221" t="s">
        <v>589</v>
      </c>
      <c r="AT437" s="221" t="s">
        <v>324</v>
      </c>
      <c r="AU437" s="221" t="s">
        <v>89</v>
      </c>
      <c r="AY437" s="17" t="s">
        <v>139</v>
      </c>
      <c r="BE437" s="222">
        <f>IF(N437="základní",J437,0)</f>
        <v>945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7" t="s">
        <v>13</v>
      </c>
      <c r="BK437" s="222">
        <f>ROUND(I437*H437,2)</f>
        <v>945</v>
      </c>
      <c r="BL437" s="17" t="s">
        <v>589</v>
      </c>
      <c r="BM437" s="221" t="s">
        <v>602</v>
      </c>
    </row>
    <row r="438" s="2" customFormat="1" ht="24.15" customHeight="1">
      <c r="A438" s="32"/>
      <c r="B438" s="33"/>
      <c r="C438" s="211" t="s">
        <v>603</v>
      </c>
      <c r="D438" s="211" t="s">
        <v>141</v>
      </c>
      <c r="E438" s="212" t="s">
        <v>604</v>
      </c>
      <c r="F438" s="213" t="s">
        <v>605</v>
      </c>
      <c r="G438" s="214" t="s">
        <v>144</v>
      </c>
      <c r="H438" s="215">
        <v>2</v>
      </c>
      <c r="I438" s="216">
        <v>996</v>
      </c>
      <c r="J438" s="216">
        <f>ROUND(I438*H438,2)</f>
        <v>1992</v>
      </c>
      <c r="K438" s="213" t="s">
        <v>145</v>
      </c>
      <c r="L438" s="38"/>
      <c r="M438" s="217" t="s">
        <v>1</v>
      </c>
      <c r="N438" s="218" t="s">
        <v>45</v>
      </c>
      <c r="O438" s="219">
        <v>0.54900000000000004</v>
      </c>
      <c r="P438" s="219">
        <f>O438*H438</f>
        <v>1.0980000000000001</v>
      </c>
      <c r="Q438" s="219">
        <v>0.11241</v>
      </c>
      <c r="R438" s="219">
        <f>Q438*H438</f>
        <v>0.22481999999999999</v>
      </c>
      <c r="S438" s="219">
        <v>0</v>
      </c>
      <c r="T438" s="220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221" t="s">
        <v>146</v>
      </c>
      <c r="AT438" s="221" t="s">
        <v>141</v>
      </c>
      <c r="AU438" s="221" t="s">
        <v>89</v>
      </c>
      <c r="AY438" s="17" t="s">
        <v>139</v>
      </c>
      <c r="BE438" s="222">
        <f>IF(N438="základní",J438,0)</f>
        <v>1992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7" t="s">
        <v>13</v>
      </c>
      <c r="BK438" s="222">
        <f>ROUND(I438*H438,2)</f>
        <v>1992</v>
      </c>
      <c r="BL438" s="17" t="s">
        <v>146</v>
      </c>
      <c r="BM438" s="221" t="s">
        <v>606</v>
      </c>
    </row>
    <row r="439" s="2" customFormat="1">
      <c r="A439" s="32"/>
      <c r="B439" s="33"/>
      <c r="C439" s="34"/>
      <c r="D439" s="223" t="s">
        <v>148</v>
      </c>
      <c r="E439" s="34"/>
      <c r="F439" s="224" t="s">
        <v>607</v>
      </c>
      <c r="G439" s="34"/>
      <c r="H439" s="34"/>
      <c r="I439" s="34"/>
      <c r="J439" s="34"/>
      <c r="K439" s="34"/>
      <c r="L439" s="38"/>
      <c r="M439" s="225"/>
      <c r="N439" s="226"/>
      <c r="O439" s="84"/>
      <c r="P439" s="84"/>
      <c r="Q439" s="84"/>
      <c r="R439" s="84"/>
      <c r="S439" s="84"/>
      <c r="T439" s="85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T439" s="17" t="s">
        <v>148</v>
      </c>
      <c r="AU439" s="17" t="s">
        <v>89</v>
      </c>
    </row>
    <row r="440" s="2" customFormat="1" ht="21.75" customHeight="1">
      <c r="A440" s="32"/>
      <c r="B440" s="33"/>
      <c r="C440" s="257" t="s">
        <v>608</v>
      </c>
      <c r="D440" s="257" t="s">
        <v>324</v>
      </c>
      <c r="E440" s="258" t="s">
        <v>609</v>
      </c>
      <c r="F440" s="259" t="s">
        <v>610</v>
      </c>
      <c r="G440" s="260" t="s">
        <v>144</v>
      </c>
      <c r="H440" s="261">
        <v>2</v>
      </c>
      <c r="I440" s="262">
        <v>881</v>
      </c>
      <c r="J440" s="262">
        <f>ROUND(I440*H440,2)</f>
        <v>1762</v>
      </c>
      <c r="K440" s="259" t="s">
        <v>145</v>
      </c>
      <c r="L440" s="263"/>
      <c r="M440" s="264" t="s">
        <v>1</v>
      </c>
      <c r="N440" s="265" t="s">
        <v>45</v>
      </c>
      <c r="O440" s="219">
        <v>0</v>
      </c>
      <c r="P440" s="219">
        <f>O440*H440</f>
        <v>0</v>
      </c>
      <c r="Q440" s="219">
        <v>0.0064999999999999997</v>
      </c>
      <c r="R440" s="219">
        <f>Q440*H440</f>
        <v>0.012999999999999999</v>
      </c>
      <c r="S440" s="219">
        <v>0</v>
      </c>
      <c r="T440" s="220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221" t="s">
        <v>183</v>
      </c>
      <c r="AT440" s="221" t="s">
        <v>324</v>
      </c>
      <c r="AU440" s="221" t="s">
        <v>89</v>
      </c>
      <c r="AY440" s="17" t="s">
        <v>139</v>
      </c>
      <c r="BE440" s="222">
        <f>IF(N440="základní",J440,0)</f>
        <v>1762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7" t="s">
        <v>13</v>
      </c>
      <c r="BK440" s="222">
        <f>ROUND(I440*H440,2)</f>
        <v>1762</v>
      </c>
      <c r="BL440" s="17" t="s">
        <v>146</v>
      </c>
      <c r="BM440" s="221" t="s">
        <v>611</v>
      </c>
    </row>
    <row r="441" s="2" customFormat="1" ht="16.5" customHeight="1">
      <c r="A441" s="32"/>
      <c r="B441" s="33"/>
      <c r="C441" s="257" t="s">
        <v>612</v>
      </c>
      <c r="D441" s="257" t="s">
        <v>324</v>
      </c>
      <c r="E441" s="258" t="s">
        <v>613</v>
      </c>
      <c r="F441" s="259" t="s">
        <v>614</v>
      </c>
      <c r="G441" s="260" t="s">
        <v>144</v>
      </c>
      <c r="H441" s="261">
        <v>2</v>
      </c>
      <c r="I441" s="262">
        <v>982</v>
      </c>
      <c r="J441" s="262">
        <f>ROUND(I441*H441,2)</f>
        <v>1964</v>
      </c>
      <c r="K441" s="259" t="s">
        <v>145</v>
      </c>
      <c r="L441" s="263"/>
      <c r="M441" s="264" t="s">
        <v>1</v>
      </c>
      <c r="N441" s="265" t="s">
        <v>45</v>
      </c>
      <c r="O441" s="219">
        <v>0</v>
      </c>
      <c r="P441" s="219">
        <f>O441*H441</f>
        <v>0</v>
      </c>
      <c r="Q441" s="219">
        <v>0.0033</v>
      </c>
      <c r="R441" s="219">
        <f>Q441*H441</f>
        <v>0.0066</v>
      </c>
      <c r="S441" s="219">
        <v>0</v>
      </c>
      <c r="T441" s="220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221" t="s">
        <v>183</v>
      </c>
      <c r="AT441" s="221" t="s">
        <v>324</v>
      </c>
      <c r="AU441" s="221" t="s">
        <v>89</v>
      </c>
      <c r="AY441" s="17" t="s">
        <v>139</v>
      </c>
      <c r="BE441" s="222">
        <f>IF(N441="základní",J441,0)</f>
        <v>1964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17" t="s">
        <v>13</v>
      </c>
      <c r="BK441" s="222">
        <f>ROUND(I441*H441,2)</f>
        <v>1964</v>
      </c>
      <c r="BL441" s="17" t="s">
        <v>146</v>
      </c>
      <c r="BM441" s="221" t="s">
        <v>615</v>
      </c>
    </row>
    <row r="442" s="2" customFormat="1" ht="16.5" customHeight="1">
      <c r="A442" s="32"/>
      <c r="B442" s="33"/>
      <c r="C442" s="257" t="s">
        <v>616</v>
      </c>
      <c r="D442" s="257" t="s">
        <v>324</v>
      </c>
      <c r="E442" s="258" t="s">
        <v>617</v>
      </c>
      <c r="F442" s="259" t="s">
        <v>618</v>
      </c>
      <c r="G442" s="260" t="s">
        <v>144</v>
      </c>
      <c r="H442" s="261">
        <v>2</v>
      </c>
      <c r="I442" s="262">
        <v>100</v>
      </c>
      <c r="J442" s="262">
        <f>ROUND(I442*H442,2)</f>
        <v>200</v>
      </c>
      <c r="K442" s="259" t="s">
        <v>145</v>
      </c>
      <c r="L442" s="263"/>
      <c r="M442" s="264" t="s">
        <v>1</v>
      </c>
      <c r="N442" s="265" t="s">
        <v>45</v>
      </c>
      <c r="O442" s="219">
        <v>0</v>
      </c>
      <c r="P442" s="219">
        <f>O442*H442</f>
        <v>0</v>
      </c>
      <c r="Q442" s="219">
        <v>0.00040000000000000002</v>
      </c>
      <c r="R442" s="219">
        <f>Q442*H442</f>
        <v>0.00080000000000000004</v>
      </c>
      <c r="S442" s="219">
        <v>0</v>
      </c>
      <c r="T442" s="220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221" t="s">
        <v>183</v>
      </c>
      <c r="AT442" s="221" t="s">
        <v>324</v>
      </c>
      <c r="AU442" s="221" t="s">
        <v>89</v>
      </c>
      <c r="AY442" s="17" t="s">
        <v>139</v>
      </c>
      <c r="BE442" s="222">
        <f>IF(N442="základní",J442,0)</f>
        <v>200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7" t="s">
        <v>13</v>
      </c>
      <c r="BK442" s="222">
        <f>ROUND(I442*H442,2)</f>
        <v>200</v>
      </c>
      <c r="BL442" s="17" t="s">
        <v>146</v>
      </c>
      <c r="BM442" s="221" t="s">
        <v>619</v>
      </c>
    </row>
    <row r="443" s="2" customFormat="1" ht="16.5" customHeight="1">
      <c r="A443" s="32"/>
      <c r="B443" s="33"/>
      <c r="C443" s="257" t="s">
        <v>620</v>
      </c>
      <c r="D443" s="257" t="s">
        <v>324</v>
      </c>
      <c r="E443" s="258" t="s">
        <v>621</v>
      </c>
      <c r="F443" s="259" t="s">
        <v>622</v>
      </c>
      <c r="G443" s="260" t="s">
        <v>144</v>
      </c>
      <c r="H443" s="261">
        <v>2</v>
      </c>
      <c r="I443" s="262">
        <v>24.800000000000001</v>
      </c>
      <c r="J443" s="262">
        <f>ROUND(I443*H443,2)</f>
        <v>49.600000000000001</v>
      </c>
      <c r="K443" s="259" t="s">
        <v>145</v>
      </c>
      <c r="L443" s="263"/>
      <c r="M443" s="264" t="s">
        <v>1</v>
      </c>
      <c r="N443" s="265" t="s">
        <v>45</v>
      </c>
      <c r="O443" s="219">
        <v>0</v>
      </c>
      <c r="P443" s="219">
        <f>O443*H443</f>
        <v>0</v>
      </c>
      <c r="Q443" s="219">
        <v>0.00014999999999999999</v>
      </c>
      <c r="R443" s="219">
        <f>Q443*H443</f>
        <v>0.00029999999999999997</v>
      </c>
      <c r="S443" s="219">
        <v>0</v>
      </c>
      <c r="T443" s="220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221" t="s">
        <v>183</v>
      </c>
      <c r="AT443" s="221" t="s">
        <v>324</v>
      </c>
      <c r="AU443" s="221" t="s">
        <v>89</v>
      </c>
      <c r="AY443" s="17" t="s">
        <v>139</v>
      </c>
      <c r="BE443" s="222">
        <f>IF(N443="základní",J443,0)</f>
        <v>49.600000000000001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7" t="s">
        <v>13</v>
      </c>
      <c r="BK443" s="222">
        <f>ROUND(I443*H443,2)</f>
        <v>49.600000000000001</v>
      </c>
      <c r="BL443" s="17" t="s">
        <v>146</v>
      </c>
      <c r="BM443" s="221" t="s">
        <v>623</v>
      </c>
    </row>
    <row r="444" s="2" customFormat="1" ht="16.5" customHeight="1">
      <c r="A444" s="32"/>
      <c r="B444" s="33"/>
      <c r="C444" s="257" t="s">
        <v>624</v>
      </c>
      <c r="D444" s="257" t="s">
        <v>324</v>
      </c>
      <c r="E444" s="258" t="s">
        <v>625</v>
      </c>
      <c r="F444" s="259" t="s">
        <v>626</v>
      </c>
      <c r="G444" s="260" t="s">
        <v>144</v>
      </c>
      <c r="H444" s="261">
        <v>4</v>
      </c>
      <c r="I444" s="262">
        <v>18.399999999999999</v>
      </c>
      <c r="J444" s="262">
        <f>ROUND(I444*H444,2)</f>
        <v>73.599999999999994</v>
      </c>
      <c r="K444" s="259" t="s">
        <v>145</v>
      </c>
      <c r="L444" s="263"/>
      <c r="M444" s="264" t="s">
        <v>1</v>
      </c>
      <c r="N444" s="265" t="s">
        <v>45</v>
      </c>
      <c r="O444" s="219">
        <v>0</v>
      </c>
      <c r="P444" s="219">
        <f>O444*H444</f>
        <v>0</v>
      </c>
      <c r="Q444" s="219">
        <v>5.0000000000000002E-05</v>
      </c>
      <c r="R444" s="219">
        <f>Q444*H444</f>
        <v>0.00020000000000000001</v>
      </c>
      <c r="S444" s="219">
        <v>0</v>
      </c>
      <c r="T444" s="220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221" t="s">
        <v>183</v>
      </c>
      <c r="AT444" s="221" t="s">
        <v>324</v>
      </c>
      <c r="AU444" s="221" t="s">
        <v>89</v>
      </c>
      <c r="AY444" s="17" t="s">
        <v>139</v>
      </c>
      <c r="BE444" s="222">
        <f>IF(N444="základní",J444,0)</f>
        <v>73.599999999999994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17" t="s">
        <v>13</v>
      </c>
      <c r="BK444" s="222">
        <f>ROUND(I444*H444,2)</f>
        <v>73.599999999999994</v>
      </c>
      <c r="BL444" s="17" t="s">
        <v>146</v>
      </c>
      <c r="BM444" s="221" t="s">
        <v>627</v>
      </c>
    </row>
    <row r="445" s="2" customFormat="1" ht="24.15" customHeight="1">
      <c r="A445" s="32"/>
      <c r="B445" s="33"/>
      <c r="C445" s="211" t="s">
        <v>628</v>
      </c>
      <c r="D445" s="211" t="s">
        <v>141</v>
      </c>
      <c r="E445" s="212" t="s">
        <v>629</v>
      </c>
      <c r="F445" s="213" t="s">
        <v>630</v>
      </c>
      <c r="G445" s="214" t="s">
        <v>387</v>
      </c>
      <c r="H445" s="215">
        <v>38</v>
      </c>
      <c r="I445" s="216">
        <v>17.100000000000001</v>
      </c>
      <c r="J445" s="216">
        <f>ROUND(I445*H445,2)</f>
        <v>649.79999999999995</v>
      </c>
      <c r="K445" s="213" t="s">
        <v>145</v>
      </c>
      <c r="L445" s="38"/>
      <c r="M445" s="217" t="s">
        <v>1</v>
      </c>
      <c r="N445" s="218" t="s">
        <v>45</v>
      </c>
      <c r="O445" s="219">
        <v>0.0030000000000000001</v>
      </c>
      <c r="P445" s="219">
        <f>O445*H445</f>
        <v>0.114</v>
      </c>
      <c r="Q445" s="219">
        <v>0.00012999999999999999</v>
      </c>
      <c r="R445" s="219">
        <f>Q445*H445</f>
        <v>0.0049399999999999999</v>
      </c>
      <c r="S445" s="219">
        <v>0</v>
      </c>
      <c r="T445" s="220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221" t="s">
        <v>146</v>
      </c>
      <c r="AT445" s="221" t="s">
        <v>141</v>
      </c>
      <c r="AU445" s="221" t="s">
        <v>89</v>
      </c>
      <c r="AY445" s="17" t="s">
        <v>139</v>
      </c>
      <c r="BE445" s="222">
        <f>IF(N445="základní",J445,0)</f>
        <v>649.79999999999995</v>
      </c>
      <c r="BF445" s="222">
        <f>IF(N445="snížená",J445,0)</f>
        <v>0</v>
      </c>
      <c r="BG445" s="222">
        <f>IF(N445="zákl. přenesená",J445,0)</f>
        <v>0</v>
      </c>
      <c r="BH445" s="222">
        <f>IF(N445="sníž. přenesená",J445,0)</f>
        <v>0</v>
      </c>
      <c r="BI445" s="222">
        <f>IF(N445="nulová",J445,0)</f>
        <v>0</v>
      </c>
      <c r="BJ445" s="17" t="s">
        <v>13</v>
      </c>
      <c r="BK445" s="222">
        <f>ROUND(I445*H445,2)</f>
        <v>649.79999999999995</v>
      </c>
      <c r="BL445" s="17" t="s">
        <v>146</v>
      </c>
      <c r="BM445" s="221" t="s">
        <v>631</v>
      </c>
    </row>
    <row r="446" s="2" customFormat="1">
      <c r="A446" s="32"/>
      <c r="B446" s="33"/>
      <c r="C446" s="34"/>
      <c r="D446" s="223" t="s">
        <v>148</v>
      </c>
      <c r="E446" s="34"/>
      <c r="F446" s="224" t="s">
        <v>632</v>
      </c>
      <c r="G446" s="34"/>
      <c r="H446" s="34"/>
      <c r="I446" s="34"/>
      <c r="J446" s="34"/>
      <c r="K446" s="34"/>
      <c r="L446" s="38"/>
      <c r="M446" s="225"/>
      <c r="N446" s="226"/>
      <c r="O446" s="84"/>
      <c r="P446" s="84"/>
      <c r="Q446" s="84"/>
      <c r="R446" s="84"/>
      <c r="S446" s="84"/>
      <c r="T446" s="85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T446" s="17" t="s">
        <v>148</v>
      </c>
      <c r="AU446" s="17" t="s">
        <v>89</v>
      </c>
    </row>
    <row r="447" s="13" customFormat="1">
      <c r="A447" s="13"/>
      <c r="B447" s="227"/>
      <c r="C447" s="228"/>
      <c r="D447" s="229" t="s">
        <v>150</v>
      </c>
      <c r="E447" s="230" t="s">
        <v>1</v>
      </c>
      <c r="F447" s="231" t="s">
        <v>633</v>
      </c>
      <c r="G447" s="228"/>
      <c r="H447" s="232">
        <v>38</v>
      </c>
      <c r="I447" s="228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150</v>
      </c>
      <c r="AU447" s="237" t="s">
        <v>89</v>
      </c>
      <c r="AV447" s="13" t="s">
        <v>89</v>
      </c>
      <c r="AW447" s="13" t="s">
        <v>34</v>
      </c>
      <c r="AX447" s="13" t="s">
        <v>80</v>
      </c>
      <c r="AY447" s="237" t="s">
        <v>139</v>
      </c>
    </row>
    <row r="448" s="14" customFormat="1">
      <c r="A448" s="14"/>
      <c r="B448" s="238"/>
      <c r="C448" s="239"/>
      <c r="D448" s="229" t="s">
        <v>150</v>
      </c>
      <c r="E448" s="240" t="s">
        <v>1</v>
      </c>
      <c r="F448" s="241" t="s">
        <v>152</v>
      </c>
      <c r="G448" s="239"/>
      <c r="H448" s="242">
        <v>38</v>
      </c>
      <c r="I448" s="239"/>
      <c r="J448" s="239"/>
      <c r="K448" s="239"/>
      <c r="L448" s="243"/>
      <c r="M448" s="244"/>
      <c r="N448" s="245"/>
      <c r="O448" s="245"/>
      <c r="P448" s="245"/>
      <c r="Q448" s="245"/>
      <c r="R448" s="245"/>
      <c r="S448" s="245"/>
      <c r="T448" s="24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7" t="s">
        <v>150</v>
      </c>
      <c r="AU448" s="247" t="s">
        <v>89</v>
      </c>
      <c r="AV448" s="14" t="s">
        <v>146</v>
      </c>
      <c r="AW448" s="14" t="s">
        <v>34</v>
      </c>
      <c r="AX448" s="14" t="s">
        <v>13</v>
      </c>
      <c r="AY448" s="247" t="s">
        <v>139</v>
      </c>
    </row>
    <row r="449" s="2" customFormat="1" ht="24.15" customHeight="1">
      <c r="A449" s="32"/>
      <c r="B449" s="33"/>
      <c r="C449" s="211" t="s">
        <v>634</v>
      </c>
      <c r="D449" s="211" t="s">
        <v>141</v>
      </c>
      <c r="E449" s="212" t="s">
        <v>635</v>
      </c>
      <c r="F449" s="213" t="s">
        <v>636</v>
      </c>
      <c r="G449" s="214" t="s">
        <v>387</v>
      </c>
      <c r="H449" s="215">
        <v>38</v>
      </c>
      <c r="I449" s="216">
        <v>108</v>
      </c>
      <c r="J449" s="216">
        <f>ROUND(I449*H449,2)</f>
        <v>4104</v>
      </c>
      <c r="K449" s="213" t="s">
        <v>145</v>
      </c>
      <c r="L449" s="38"/>
      <c r="M449" s="217" t="s">
        <v>1</v>
      </c>
      <c r="N449" s="218" t="s">
        <v>45</v>
      </c>
      <c r="O449" s="219">
        <v>0.050000000000000003</v>
      </c>
      <c r="P449" s="219">
        <f>O449*H449</f>
        <v>1.9000000000000001</v>
      </c>
      <c r="Q449" s="219">
        <v>4.0000000000000003E-05</v>
      </c>
      <c r="R449" s="219">
        <f>Q449*H449</f>
        <v>0.0015200000000000001</v>
      </c>
      <c r="S449" s="219">
        <v>0</v>
      </c>
      <c r="T449" s="220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221" t="s">
        <v>146</v>
      </c>
      <c r="AT449" s="221" t="s">
        <v>141</v>
      </c>
      <c r="AU449" s="221" t="s">
        <v>89</v>
      </c>
      <c r="AY449" s="17" t="s">
        <v>139</v>
      </c>
      <c r="BE449" s="222">
        <f>IF(N449="základní",J449,0)</f>
        <v>4104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7" t="s">
        <v>13</v>
      </c>
      <c r="BK449" s="222">
        <f>ROUND(I449*H449,2)</f>
        <v>4104</v>
      </c>
      <c r="BL449" s="17" t="s">
        <v>146</v>
      </c>
      <c r="BM449" s="221" t="s">
        <v>637</v>
      </c>
    </row>
    <row r="450" s="2" customFormat="1">
      <c r="A450" s="32"/>
      <c r="B450" s="33"/>
      <c r="C450" s="34"/>
      <c r="D450" s="223" t="s">
        <v>148</v>
      </c>
      <c r="E450" s="34"/>
      <c r="F450" s="224" t="s">
        <v>638</v>
      </c>
      <c r="G450" s="34"/>
      <c r="H450" s="34"/>
      <c r="I450" s="34"/>
      <c r="J450" s="34"/>
      <c r="K450" s="34"/>
      <c r="L450" s="38"/>
      <c r="M450" s="225"/>
      <c r="N450" s="226"/>
      <c r="O450" s="84"/>
      <c r="P450" s="84"/>
      <c r="Q450" s="84"/>
      <c r="R450" s="84"/>
      <c r="S450" s="84"/>
      <c r="T450" s="85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7" t="s">
        <v>148</v>
      </c>
      <c r="AU450" s="17" t="s">
        <v>89</v>
      </c>
    </row>
    <row r="451" s="13" customFormat="1">
      <c r="A451" s="13"/>
      <c r="B451" s="227"/>
      <c r="C451" s="228"/>
      <c r="D451" s="229" t="s">
        <v>150</v>
      </c>
      <c r="E451" s="230" t="s">
        <v>1</v>
      </c>
      <c r="F451" s="231" t="s">
        <v>633</v>
      </c>
      <c r="G451" s="228"/>
      <c r="H451" s="232">
        <v>38</v>
      </c>
      <c r="I451" s="228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150</v>
      </c>
      <c r="AU451" s="237" t="s">
        <v>89</v>
      </c>
      <c r="AV451" s="13" t="s">
        <v>89</v>
      </c>
      <c r="AW451" s="13" t="s">
        <v>34</v>
      </c>
      <c r="AX451" s="13" t="s">
        <v>80</v>
      </c>
      <c r="AY451" s="237" t="s">
        <v>139</v>
      </c>
    </row>
    <row r="452" s="14" customFormat="1">
      <c r="A452" s="14"/>
      <c r="B452" s="238"/>
      <c r="C452" s="239"/>
      <c r="D452" s="229" t="s">
        <v>150</v>
      </c>
      <c r="E452" s="240" t="s">
        <v>1</v>
      </c>
      <c r="F452" s="241" t="s">
        <v>152</v>
      </c>
      <c r="G452" s="239"/>
      <c r="H452" s="242">
        <v>38</v>
      </c>
      <c r="I452" s="239"/>
      <c r="J452" s="239"/>
      <c r="K452" s="239"/>
      <c r="L452" s="243"/>
      <c r="M452" s="244"/>
      <c r="N452" s="245"/>
      <c r="O452" s="245"/>
      <c r="P452" s="245"/>
      <c r="Q452" s="245"/>
      <c r="R452" s="245"/>
      <c r="S452" s="245"/>
      <c r="T452" s="24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7" t="s">
        <v>150</v>
      </c>
      <c r="AU452" s="247" t="s">
        <v>89</v>
      </c>
      <c r="AV452" s="14" t="s">
        <v>146</v>
      </c>
      <c r="AW452" s="14" t="s">
        <v>34</v>
      </c>
      <c r="AX452" s="14" t="s">
        <v>13</v>
      </c>
      <c r="AY452" s="247" t="s">
        <v>139</v>
      </c>
    </row>
    <row r="453" s="2" customFormat="1" ht="16.5" customHeight="1">
      <c r="A453" s="32"/>
      <c r="B453" s="33"/>
      <c r="C453" s="211" t="s">
        <v>639</v>
      </c>
      <c r="D453" s="211" t="s">
        <v>141</v>
      </c>
      <c r="E453" s="212" t="s">
        <v>640</v>
      </c>
      <c r="F453" s="213" t="s">
        <v>641</v>
      </c>
      <c r="G453" s="214" t="s">
        <v>387</v>
      </c>
      <c r="H453" s="215">
        <v>38</v>
      </c>
      <c r="I453" s="216">
        <v>6.46</v>
      </c>
      <c r="J453" s="216">
        <f>ROUND(I453*H453,2)</f>
        <v>245.47999999999999</v>
      </c>
      <c r="K453" s="213" t="s">
        <v>145</v>
      </c>
      <c r="L453" s="38"/>
      <c r="M453" s="217" t="s">
        <v>1</v>
      </c>
      <c r="N453" s="218" t="s">
        <v>45</v>
      </c>
      <c r="O453" s="219">
        <v>0.016</v>
      </c>
      <c r="P453" s="219">
        <f>O453*H453</f>
        <v>0.60799999999999998</v>
      </c>
      <c r="Q453" s="219">
        <v>0</v>
      </c>
      <c r="R453" s="219">
        <f>Q453*H453</f>
        <v>0</v>
      </c>
      <c r="S453" s="219">
        <v>0</v>
      </c>
      <c r="T453" s="220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221" t="s">
        <v>146</v>
      </c>
      <c r="AT453" s="221" t="s">
        <v>141</v>
      </c>
      <c r="AU453" s="221" t="s">
        <v>89</v>
      </c>
      <c r="AY453" s="17" t="s">
        <v>139</v>
      </c>
      <c r="BE453" s="222">
        <f>IF(N453="základní",J453,0)</f>
        <v>245.47999999999999</v>
      </c>
      <c r="BF453" s="222">
        <f>IF(N453="snížená",J453,0)</f>
        <v>0</v>
      </c>
      <c r="BG453" s="222">
        <f>IF(N453="zákl. přenesená",J453,0)</f>
        <v>0</v>
      </c>
      <c r="BH453" s="222">
        <f>IF(N453="sníž. přenesená",J453,0)</f>
        <v>0</v>
      </c>
      <c r="BI453" s="222">
        <f>IF(N453="nulová",J453,0)</f>
        <v>0</v>
      </c>
      <c r="BJ453" s="17" t="s">
        <v>13</v>
      </c>
      <c r="BK453" s="222">
        <f>ROUND(I453*H453,2)</f>
        <v>245.47999999999999</v>
      </c>
      <c r="BL453" s="17" t="s">
        <v>146</v>
      </c>
      <c r="BM453" s="221" t="s">
        <v>642</v>
      </c>
    </row>
    <row r="454" s="2" customFormat="1">
      <c r="A454" s="32"/>
      <c r="B454" s="33"/>
      <c r="C454" s="34"/>
      <c r="D454" s="223" t="s">
        <v>148</v>
      </c>
      <c r="E454" s="34"/>
      <c r="F454" s="224" t="s">
        <v>643</v>
      </c>
      <c r="G454" s="34"/>
      <c r="H454" s="34"/>
      <c r="I454" s="34"/>
      <c r="J454" s="34"/>
      <c r="K454" s="34"/>
      <c r="L454" s="38"/>
      <c r="M454" s="225"/>
      <c r="N454" s="226"/>
      <c r="O454" s="84"/>
      <c r="P454" s="84"/>
      <c r="Q454" s="84"/>
      <c r="R454" s="84"/>
      <c r="S454" s="84"/>
      <c r="T454" s="85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T454" s="17" t="s">
        <v>148</v>
      </c>
      <c r="AU454" s="17" t="s">
        <v>89</v>
      </c>
    </row>
    <row r="455" s="13" customFormat="1">
      <c r="A455" s="13"/>
      <c r="B455" s="227"/>
      <c r="C455" s="228"/>
      <c r="D455" s="229" t="s">
        <v>150</v>
      </c>
      <c r="E455" s="230" t="s">
        <v>1</v>
      </c>
      <c r="F455" s="231" t="s">
        <v>633</v>
      </c>
      <c r="G455" s="228"/>
      <c r="H455" s="232">
        <v>38</v>
      </c>
      <c r="I455" s="228"/>
      <c r="J455" s="228"/>
      <c r="K455" s="228"/>
      <c r="L455" s="233"/>
      <c r="M455" s="234"/>
      <c r="N455" s="235"/>
      <c r="O455" s="235"/>
      <c r="P455" s="235"/>
      <c r="Q455" s="235"/>
      <c r="R455" s="235"/>
      <c r="S455" s="235"/>
      <c r="T455" s="23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7" t="s">
        <v>150</v>
      </c>
      <c r="AU455" s="237" t="s">
        <v>89</v>
      </c>
      <c r="AV455" s="13" t="s">
        <v>89</v>
      </c>
      <c r="AW455" s="13" t="s">
        <v>34</v>
      </c>
      <c r="AX455" s="13" t="s">
        <v>80</v>
      </c>
      <c r="AY455" s="237" t="s">
        <v>139</v>
      </c>
    </row>
    <row r="456" s="14" customFormat="1">
      <c r="A456" s="14"/>
      <c r="B456" s="238"/>
      <c r="C456" s="239"/>
      <c r="D456" s="229" t="s">
        <v>150</v>
      </c>
      <c r="E456" s="240" t="s">
        <v>1</v>
      </c>
      <c r="F456" s="241" t="s">
        <v>152</v>
      </c>
      <c r="G456" s="239"/>
      <c r="H456" s="242">
        <v>38</v>
      </c>
      <c r="I456" s="239"/>
      <c r="J456" s="239"/>
      <c r="K456" s="239"/>
      <c r="L456" s="243"/>
      <c r="M456" s="244"/>
      <c r="N456" s="245"/>
      <c r="O456" s="245"/>
      <c r="P456" s="245"/>
      <c r="Q456" s="245"/>
      <c r="R456" s="245"/>
      <c r="S456" s="245"/>
      <c r="T456" s="24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7" t="s">
        <v>150</v>
      </c>
      <c r="AU456" s="247" t="s">
        <v>89</v>
      </c>
      <c r="AV456" s="14" t="s">
        <v>146</v>
      </c>
      <c r="AW456" s="14" t="s">
        <v>34</v>
      </c>
      <c r="AX456" s="14" t="s">
        <v>13</v>
      </c>
      <c r="AY456" s="247" t="s">
        <v>139</v>
      </c>
    </row>
    <row r="457" s="2" customFormat="1" ht="33" customHeight="1">
      <c r="A457" s="32"/>
      <c r="B457" s="33"/>
      <c r="C457" s="211" t="s">
        <v>644</v>
      </c>
      <c r="D457" s="211" t="s">
        <v>141</v>
      </c>
      <c r="E457" s="212" t="s">
        <v>645</v>
      </c>
      <c r="F457" s="213" t="s">
        <v>646</v>
      </c>
      <c r="G457" s="214" t="s">
        <v>387</v>
      </c>
      <c r="H457" s="215">
        <v>24</v>
      </c>
      <c r="I457" s="216">
        <v>303</v>
      </c>
      <c r="J457" s="216">
        <f>ROUND(I457*H457,2)</f>
        <v>7272</v>
      </c>
      <c r="K457" s="213" t="s">
        <v>145</v>
      </c>
      <c r="L457" s="38"/>
      <c r="M457" s="217" t="s">
        <v>1</v>
      </c>
      <c r="N457" s="218" t="s">
        <v>45</v>
      </c>
      <c r="O457" s="219">
        <v>0.26800000000000002</v>
      </c>
      <c r="P457" s="219">
        <f>O457*H457</f>
        <v>6.4320000000000004</v>
      </c>
      <c r="Q457" s="219">
        <v>0.15540000000000001</v>
      </c>
      <c r="R457" s="219">
        <f>Q457*H457</f>
        <v>3.7296000000000005</v>
      </c>
      <c r="S457" s="219">
        <v>0</v>
      </c>
      <c r="T457" s="220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221" t="s">
        <v>146</v>
      </c>
      <c r="AT457" s="221" t="s">
        <v>141</v>
      </c>
      <c r="AU457" s="221" t="s">
        <v>89</v>
      </c>
      <c r="AY457" s="17" t="s">
        <v>139</v>
      </c>
      <c r="BE457" s="222">
        <f>IF(N457="základní",J457,0)</f>
        <v>7272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17" t="s">
        <v>13</v>
      </c>
      <c r="BK457" s="222">
        <f>ROUND(I457*H457,2)</f>
        <v>7272</v>
      </c>
      <c r="BL457" s="17" t="s">
        <v>146</v>
      </c>
      <c r="BM457" s="221" t="s">
        <v>647</v>
      </c>
    </row>
    <row r="458" s="2" customFormat="1">
      <c r="A458" s="32"/>
      <c r="B458" s="33"/>
      <c r="C458" s="34"/>
      <c r="D458" s="223" t="s">
        <v>148</v>
      </c>
      <c r="E458" s="34"/>
      <c r="F458" s="224" t="s">
        <v>648</v>
      </c>
      <c r="G458" s="34"/>
      <c r="H458" s="34"/>
      <c r="I458" s="34"/>
      <c r="J458" s="34"/>
      <c r="K458" s="34"/>
      <c r="L458" s="38"/>
      <c r="M458" s="225"/>
      <c r="N458" s="226"/>
      <c r="O458" s="84"/>
      <c r="P458" s="84"/>
      <c r="Q458" s="84"/>
      <c r="R458" s="84"/>
      <c r="S458" s="84"/>
      <c r="T458" s="85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T458" s="17" t="s">
        <v>148</v>
      </c>
      <c r="AU458" s="17" t="s">
        <v>89</v>
      </c>
    </row>
    <row r="459" s="2" customFormat="1">
      <c r="A459" s="32"/>
      <c r="B459" s="33"/>
      <c r="C459" s="34"/>
      <c r="D459" s="229" t="s">
        <v>463</v>
      </c>
      <c r="E459" s="34"/>
      <c r="F459" s="266" t="s">
        <v>649</v>
      </c>
      <c r="G459" s="34"/>
      <c r="H459" s="34"/>
      <c r="I459" s="34"/>
      <c r="J459" s="34"/>
      <c r="K459" s="34"/>
      <c r="L459" s="38"/>
      <c r="M459" s="225"/>
      <c r="N459" s="226"/>
      <c r="O459" s="84"/>
      <c r="P459" s="84"/>
      <c r="Q459" s="84"/>
      <c r="R459" s="84"/>
      <c r="S459" s="84"/>
      <c r="T459" s="85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T459" s="17" t="s">
        <v>463</v>
      </c>
      <c r="AU459" s="17" t="s">
        <v>89</v>
      </c>
    </row>
    <row r="460" s="13" customFormat="1">
      <c r="A460" s="13"/>
      <c r="B460" s="227"/>
      <c r="C460" s="228"/>
      <c r="D460" s="229" t="s">
        <v>150</v>
      </c>
      <c r="E460" s="230" t="s">
        <v>1</v>
      </c>
      <c r="F460" s="231" t="s">
        <v>650</v>
      </c>
      <c r="G460" s="228"/>
      <c r="H460" s="232">
        <v>24</v>
      </c>
      <c r="I460" s="228"/>
      <c r="J460" s="228"/>
      <c r="K460" s="228"/>
      <c r="L460" s="233"/>
      <c r="M460" s="234"/>
      <c r="N460" s="235"/>
      <c r="O460" s="235"/>
      <c r="P460" s="235"/>
      <c r="Q460" s="235"/>
      <c r="R460" s="235"/>
      <c r="S460" s="235"/>
      <c r="T460" s="23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7" t="s">
        <v>150</v>
      </c>
      <c r="AU460" s="237" t="s">
        <v>89</v>
      </c>
      <c r="AV460" s="13" t="s">
        <v>89</v>
      </c>
      <c r="AW460" s="13" t="s">
        <v>34</v>
      </c>
      <c r="AX460" s="13" t="s">
        <v>80</v>
      </c>
      <c r="AY460" s="237" t="s">
        <v>139</v>
      </c>
    </row>
    <row r="461" s="14" customFormat="1">
      <c r="A461" s="14"/>
      <c r="B461" s="238"/>
      <c r="C461" s="239"/>
      <c r="D461" s="229" t="s">
        <v>150</v>
      </c>
      <c r="E461" s="240" t="s">
        <v>1</v>
      </c>
      <c r="F461" s="241" t="s">
        <v>152</v>
      </c>
      <c r="G461" s="239"/>
      <c r="H461" s="242">
        <v>24</v>
      </c>
      <c r="I461" s="239"/>
      <c r="J461" s="239"/>
      <c r="K461" s="239"/>
      <c r="L461" s="243"/>
      <c r="M461" s="244"/>
      <c r="N461" s="245"/>
      <c r="O461" s="245"/>
      <c r="P461" s="245"/>
      <c r="Q461" s="245"/>
      <c r="R461" s="245"/>
      <c r="S461" s="245"/>
      <c r="T461" s="24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7" t="s">
        <v>150</v>
      </c>
      <c r="AU461" s="247" t="s">
        <v>89</v>
      </c>
      <c r="AV461" s="14" t="s">
        <v>146</v>
      </c>
      <c r="AW461" s="14" t="s">
        <v>34</v>
      </c>
      <c r="AX461" s="14" t="s">
        <v>13</v>
      </c>
      <c r="AY461" s="247" t="s">
        <v>139</v>
      </c>
    </row>
    <row r="462" s="2" customFormat="1" ht="24.15" customHeight="1">
      <c r="A462" s="32"/>
      <c r="B462" s="33"/>
      <c r="C462" s="257" t="s">
        <v>651</v>
      </c>
      <c r="D462" s="257" t="s">
        <v>324</v>
      </c>
      <c r="E462" s="258" t="s">
        <v>652</v>
      </c>
      <c r="F462" s="259" t="s">
        <v>653</v>
      </c>
      <c r="G462" s="260" t="s">
        <v>387</v>
      </c>
      <c r="H462" s="261">
        <v>24</v>
      </c>
      <c r="I462" s="262">
        <v>192</v>
      </c>
      <c r="J462" s="262">
        <f>ROUND(I462*H462,2)</f>
        <v>4608</v>
      </c>
      <c r="K462" s="259" t="s">
        <v>145</v>
      </c>
      <c r="L462" s="263"/>
      <c r="M462" s="264" t="s">
        <v>1</v>
      </c>
      <c r="N462" s="265" t="s">
        <v>45</v>
      </c>
      <c r="O462" s="219">
        <v>0</v>
      </c>
      <c r="P462" s="219">
        <f>O462*H462</f>
        <v>0</v>
      </c>
      <c r="Q462" s="219">
        <v>0.048300000000000003</v>
      </c>
      <c r="R462" s="219">
        <f>Q462*H462</f>
        <v>1.1592</v>
      </c>
      <c r="S462" s="219">
        <v>0</v>
      </c>
      <c r="T462" s="220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221" t="s">
        <v>183</v>
      </c>
      <c r="AT462" s="221" t="s">
        <v>324</v>
      </c>
      <c r="AU462" s="221" t="s">
        <v>89</v>
      </c>
      <c r="AY462" s="17" t="s">
        <v>139</v>
      </c>
      <c r="BE462" s="222">
        <f>IF(N462="základní",J462,0)</f>
        <v>4608</v>
      </c>
      <c r="BF462" s="222">
        <f>IF(N462="snížená",J462,0)</f>
        <v>0</v>
      </c>
      <c r="BG462" s="222">
        <f>IF(N462="zákl. přenesená",J462,0)</f>
        <v>0</v>
      </c>
      <c r="BH462" s="222">
        <f>IF(N462="sníž. přenesená",J462,0)</f>
        <v>0</v>
      </c>
      <c r="BI462" s="222">
        <f>IF(N462="nulová",J462,0)</f>
        <v>0</v>
      </c>
      <c r="BJ462" s="17" t="s">
        <v>13</v>
      </c>
      <c r="BK462" s="222">
        <f>ROUND(I462*H462,2)</f>
        <v>4608</v>
      </c>
      <c r="BL462" s="17" t="s">
        <v>146</v>
      </c>
      <c r="BM462" s="221" t="s">
        <v>654</v>
      </c>
    </row>
    <row r="463" s="13" customFormat="1">
      <c r="A463" s="13"/>
      <c r="B463" s="227"/>
      <c r="C463" s="228"/>
      <c r="D463" s="229" t="s">
        <v>150</v>
      </c>
      <c r="E463" s="230" t="s">
        <v>1</v>
      </c>
      <c r="F463" s="231" t="s">
        <v>650</v>
      </c>
      <c r="G463" s="228"/>
      <c r="H463" s="232">
        <v>24</v>
      </c>
      <c r="I463" s="228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7" t="s">
        <v>150</v>
      </c>
      <c r="AU463" s="237" t="s">
        <v>89</v>
      </c>
      <c r="AV463" s="13" t="s">
        <v>89</v>
      </c>
      <c r="AW463" s="13" t="s">
        <v>34</v>
      </c>
      <c r="AX463" s="13" t="s">
        <v>80</v>
      </c>
      <c r="AY463" s="237" t="s">
        <v>139</v>
      </c>
    </row>
    <row r="464" s="14" customFormat="1">
      <c r="A464" s="14"/>
      <c r="B464" s="238"/>
      <c r="C464" s="239"/>
      <c r="D464" s="229" t="s">
        <v>150</v>
      </c>
      <c r="E464" s="240" t="s">
        <v>1</v>
      </c>
      <c r="F464" s="241" t="s">
        <v>152</v>
      </c>
      <c r="G464" s="239"/>
      <c r="H464" s="242">
        <v>24</v>
      </c>
      <c r="I464" s="239"/>
      <c r="J464" s="239"/>
      <c r="K464" s="239"/>
      <c r="L464" s="243"/>
      <c r="M464" s="244"/>
      <c r="N464" s="245"/>
      <c r="O464" s="245"/>
      <c r="P464" s="245"/>
      <c r="Q464" s="245"/>
      <c r="R464" s="245"/>
      <c r="S464" s="245"/>
      <c r="T464" s="24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7" t="s">
        <v>150</v>
      </c>
      <c r="AU464" s="247" t="s">
        <v>89</v>
      </c>
      <c r="AV464" s="14" t="s">
        <v>146</v>
      </c>
      <c r="AW464" s="14" t="s">
        <v>34</v>
      </c>
      <c r="AX464" s="14" t="s">
        <v>13</v>
      </c>
      <c r="AY464" s="247" t="s">
        <v>139</v>
      </c>
    </row>
    <row r="465" s="2" customFormat="1" ht="24.15" customHeight="1">
      <c r="A465" s="32"/>
      <c r="B465" s="33"/>
      <c r="C465" s="211" t="s">
        <v>655</v>
      </c>
      <c r="D465" s="211" t="s">
        <v>141</v>
      </c>
      <c r="E465" s="212" t="s">
        <v>656</v>
      </c>
      <c r="F465" s="213" t="s">
        <v>657</v>
      </c>
      <c r="G465" s="214" t="s">
        <v>214</v>
      </c>
      <c r="H465" s="215">
        <v>1.5629999999999999</v>
      </c>
      <c r="I465" s="216">
        <v>3630</v>
      </c>
      <c r="J465" s="216">
        <f>ROUND(I465*H465,2)</f>
        <v>5673.6899999999996</v>
      </c>
      <c r="K465" s="213" t="s">
        <v>145</v>
      </c>
      <c r="L465" s="38"/>
      <c r="M465" s="217" t="s">
        <v>1</v>
      </c>
      <c r="N465" s="218" t="s">
        <v>45</v>
      </c>
      <c r="O465" s="219">
        <v>1.442</v>
      </c>
      <c r="P465" s="219">
        <f>O465*H465</f>
        <v>2.2538459999999998</v>
      </c>
      <c r="Q465" s="219">
        <v>2.2563399999999998</v>
      </c>
      <c r="R465" s="219">
        <f>Q465*H465</f>
        <v>3.5266594199999997</v>
      </c>
      <c r="S465" s="219">
        <v>0</v>
      </c>
      <c r="T465" s="220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221" t="s">
        <v>146</v>
      </c>
      <c r="AT465" s="221" t="s">
        <v>141</v>
      </c>
      <c r="AU465" s="221" t="s">
        <v>89</v>
      </c>
      <c r="AY465" s="17" t="s">
        <v>139</v>
      </c>
      <c r="BE465" s="222">
        <f>IF(N465="základní",J465,0)</f>
        <v>5673.6899999999996</v>
      </c>
      <c r="BF465" s="222">
        <f>IF(N465="snížená",J465,0)</f>
        <v>0</v>
      </c>
      <c r="BG465" s="222">
        <f>IF(N465="zákl. přenesená",J465,0)</f>
        <v>0</v>
      </c>
      <c r="BH465" s="222">
        <f>IF(N465="sníž. přenesená",J465,0)</f>
        <v>0</v>
      </c>
      <c r="BI465" s="222">
        <f>IF(N465="nulová",J465,0)</f>
        <v>0</v>
      </c>
      <c r="BJ465" s="17" t="s">
        <v>13</v>
      </c>
      <c r="BK465" s="222">
        <f>ROUND(I465*H465,2)</f>
        <v>5673.6899999999996</v>
      </c>
      <c r="BL465" s="17" t="s">
        <v>146</v>
      </c>
      <c r="BM465" s="221" t="s">
        <v>658</v>
      </c>
    </row>
    <row r="466" s="2" customFormat="1">
      <c r="A466" s="32"/>
      <c r="B466" s="33"/>
      <c r="C466" s="34"/>
      <c r="D466" s="223" t="s">
        <v>148</v>
      </c>
      <c r="E466" s="34"/>
      <c r="F466" s="224" t="s">
        <v>659</v>
      </c>
      <c r="G466" s="34"/>
      <c r="H466" s="34"/>
      <c r="I466" s="34"/>
      <c r="J466" s="34"/>
      <c r="K466" s="34"/>
      <c r="L466" s="38"/>
      <c r="M466" s="225"/>
      <c r="N466" s="226"/>
      <c r="O466" s="84"/>
      <c r="P466" s="84"/>
      <c r="Q466" s="84"/>
      <c r="R466" s="84"/>
      <c r="S466" s="84"/>
      <c r="T466" s="85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T466" s="17" t="s">
        <v>148</v>
      </c>
      <c r="AU466" s="17" t="s">
        <v>89</v>
      </c>
    </row>
    <row r="467" s="13" customFormat="1">
      <c r="A467" s="13"/>
      <c r="B467" s="227"/>
      <c r="C467" s="228"/>
      <c r="D467" s="229" t="s">
        <v>150</v>
      </c>
      <c r="E467" s="230" t="s">
        <v>1</v>
      </c>
      <c r="F467" s="231" t="s">
        <v>660</v>
      </c>
      <c r="G467" s="228"/>
      <c r="H467" s="232">
        <v>1.5629999999999999</v>
      </c>
      <c r="I467" s="228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150</v>
      </c>
      <c r="AU467" s="237" t="s">
        <v>89</v>
      </c>
      <c r="AV467" s="13" t="s">
        <v>89</v>
      </c>
      <c r="AW467" s="13" t="s">
        <v>34</v>
      </c>
      <c r="AX467" s="13" t="s">
        <v>80</v>
      </c>
      <c r="AY467" s="237" t="s">
        <v>139</v>
      </c>
    </row>
    <row r="468" s="14" customFormat="1">
      <c r="A468" s="14"/>
      <c r="B468" s="238"/>
      <c r="C468" s="239"/>
      <c r="D468" s="229" t="s">
        <v>150</v>
      </c>
      <c r="E468" s="240" t="s">
        <v>1</v>
      </c>
      <c r="F468" s="241" t="s">
        <v>152</v>
      </c>
      <c r="G468" s="239"/>
      <c r="H468" s="242">
        <v>1.5629999999999999</v>
      </c>
      <c r="I468" s="239"/>
      <c r="J468" s="239"/>
      <c r="K468" s="239"/>
      <c r="L468" s="243"/>
      <c r="M468" s="244"/>
      <c r="N468" s="245"/>
      <c r="O468" s="245"/>
      <c r="P468" s="245"/>
      <c r="Q468" s="245"/>
      <c r="R468" s="245"/>
      <c r="S468" s="245"/>
      <c r="T468" s="24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7" t="s">
        <v>150</v>
      </c>
      <c r="AU468" s="247" t="s">
        <v>89</v>
      </c>
      <c r="AV468" s="14" t="s">
        <v>146</v>
      </c>
      <c r="AW468" s="14" t="s">
        <v>34</v>
      </c>
      <c r="AX468" s="14" t="s">
        <v>13</v>
      </c>
      <c r="AY468" s="247" t="s">
        <v>139</v>
      </c>
    </row>
    <row r="469" s="2" customFormat="1" ht="33" customHeight="1">
      <c r="A469" s="32"/>
      <c r="B469" s="33"/>
      <c r="C469" s="211" t="s">
        <v>661</v>
      </c>
      <c r="D469" s="211" t="s">
        <v>141</v>
      </c>
      <c r="E469" s="212" t="s">
        <v>662</v>
      </c>
      <c r="F469" s="213" t="s">
        <v>663</v>
      </c>
      <c r="G469" s="214" t="s">
        <v>387</v>
      </c>
      <c r="H469" s="215">
        <v>19</v>
      </c>
      <c r="I469" s="216">
        <v>112</v>
      </c>
      <c r="J469" s="216">
        <f>ROUND(I469*H469,2)</f>
        <v>2128</v>
      </c>
      <c r="K469" s="213" t="s">
        <v>145</v>
      </c>
      <c r="L469" s="38"/>
      <c r="M469" s="217" t="s">
        <v>1</v>
      </c>
      <c r="N469" s="218" t="s">
        <v>45</v>
      </c>
      <c r="O469" s="219">
        <v>0.186</v>
      </c>
      <c r="P469" s="219">
        <f>O469*H469</f>
        <v>3.5339999999999998</v>
      </c>
      <c r="Q469" s="219">
        <v>0.00060999999999999997</v>
      </c>
      <c r="R469" s="219">
        <f>Q469*H469</f>
        <v>0.01159</v>
      </c>
      <c r="S469" s="219">
        <v>0</v>
      </c>
      <c r="T469" s="220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221" t="s">
        <v>146</v>
      </c>
      <c r="AT469" s="221" t="s">
        <v>141</v>
      </c>
      <c r="AU469" s="221" t="s">
        <v>89</v>
      </c>
      <c r="AY469" s="17" t="s">
        <v>139</v>
      </c>
      <c r="BE469" s="222">
        <f>IF(N469="základní",J469,0)</f>
        <v>2128</v>
      </c>
      <c r="BF469" s="222">
        <f>IF(N469="snížená",J469,0)</f>
        <v>0</v>
      </c>
      <c r="BG469" s="222">
        <f>IF(N469="zákl. přenesená",J469,0)</f>
        <v>0</v>
      </c>
      <c r="BH469" s="222">
        <f>IF(N469="sníž. přenesená",J469,0)</f>
        <v>0</v>
      </c>
      <c r="BI469" s="222">
        <f>IF(N469="nulová",J469,0)</f>
        <v>0</v>
      </c>
      <c r="BJ469" s="17" t="s">
        <v>13</v>
      </c>
      <c r="BK469" s="222">
        <f>ROUND(I469*H469,2)</f>
        <v>2128</v>
      </c>
      <c r="BL469" s="17" t="s">
        <v>146</v>
      </c>
      <c r="BM469" s="221" t="s">
        <v>664</v>
      </c>
    </row>
    <row r="470" s="2" customFormat="1">
      <c r="A470" s="32"/>
      <c r="B470" s="33"/>
      <c r="C470" s="34"/>
      <c r="D470" s="223" t="s">
        <v>148</v>
      </c>
      <c r="E470" s="34"/>
      <c r="F470" s="224" t="s">
        <v>665</v>
      </c>
      <c r="G470" s="34"/>
      <c r="H470" s="34"/>
      <c r="I470" s="34"/>
      <c r="J470" s="34"/>
      <c r="K470" s="34"/>
      <c r="L470" s="38"/>
      <c r="M470" s="225"/>
      <c r="N470" s="226"/>
      <c r="O470" s="84"/>
      <c r="P470" s="84"/>
      <c r="Q470" s="84"/>
      <c r="R470" s="84"/>
      <c r="S470" s="84"/>
      <c r="T470" s="85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7" t="s">
        <v>148</v>
      </c>
      <c r="AU470" s="17" t="s">
        <v>89</v>
      </c>
    </row>
    <row r="471" s="13" customFormat="1">
      <c r="A471" s="13"/>
      <c r="B471" s="227"/>
      <c r="C471" s="228"/>
      <c r="D471" s="229" t="s">
        <v>150</v>
      </c>
      <c r="E471" s="230" t="s">
        <v>1</v>
      </c>
      <c r="F471" s="231" t="s">
        <v>666</v>
      </c>
      <c r="G471" s="228"/>
      <c r="H471" s="232">
        <v>19</v>
      </c>
      <c r="I471" s="228"/>
      <c r="J471" s="228"/>
      <c r="K471" s="228"/>
      <c r="L471" s="233"/>
      <c r="M471" s="234"/>
      <c r="N471" s="235"/>
      <c r="O471" s="235"/>
      <c r="P471" s="235"/>
      <c r="Q471" s="235"/>
      <c r="R471" s="235"/>
      <c r="S471" s="235"/>
      <c r="T471" s="23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7" t="s">
        <v>150</v>
      </c>
      <c r="AU471" s="237" t="s">
        <v>89</v>
      </c>
      <c r="AV471" s="13" t="s">
        <v>89</v>
      </c>
      <c r="AW471" s="13" t="s">
        <v>34</v>
      </c>
      <c r="AX471" s="13" t="s">
        <v>80</v>
      </c>
      <c r="AY471" s="237" t="s">
        <v>139</v>
      </c>
    </row>
    <row r="472" s="14" customFormat="1">
      <c r="A472" s="14"/>
      <c r="B472" s="238"/>
      <c r="C472" s="239"/>
      <c r="D472" s="229" t="s">
        <v>150</v>
      </c>
      <c r="E472" s="240" t="s">
        <v>1</v>
      </c>
      <c r="F472" s="241" t="s">
        <v>152</v>
      </c>
      <c r="G472" s="239"/>
      <c r="H472" s="242">
        <v>19</v>
      </c>
      <c r="I472" s="239"/>
      <c r="J472" s="239"/>
      <c r="K472" s="239"/>
      <c r="L472" s="243"/>
      <c r="M472" s="244"/>
      <c r="N472" s="245"/>
      <c r="O472" s="245"/>
      <c r="P472" s="245"/>
      <c r="Q472" s="245"/>
      <c r="R472" s="245"/>
      <c r="S472" s="245"/>
      <c r="T472" s="24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7" t="s">
        <v>150</v>
      </c>
      <c r="AU472" s="247" t="s">
        <v>89</v>
      </c>
      <c r="AV472" s="14" t="s">
        <v>146</v>
      </c>
      <c r="AW472" s="14" t="s">
        <v>34</v>
      </c>
      <c r="AX472" s="14" t="s">
        <v>13</v>
      </c>
      <c r="AY472" s="247" t="s">
        <v>139</v>
      </c>
    </row>
    <row r="473" s="2" customFormat="1" ht="16.5" customHeight="1">
      <c r="A473" s="32"/>
      <c r="B473" s="33"/>
      <c r="C473" s="211" t="s">
        <v>667</v>
      </c>
      <c r="D473" s="211" t="s">
        <v>141</v>
      </c>
      <c r="E473" s="212" t="s">
        <v>668</v>
      </c>
      <c r="F473" s="213" t="s">
        <v>669</v>
      </c>
      <c r="G473" s="214" t="s">
        <v>670</v>
      </c>
      <c r="H473" s="215">
        <v>4</v>
      </c>
      <c r="I473" s="216">
        <v>1285</v>
      </c>
      <c r="J473" s="216">
        <f>ROUND(I473*H473,2)</f>
        <v>5140</v>
      </c>
      <c r="K473" s="213" t="s">
        <v>1</v>
      </c>
      <c r="L473" s="38"/>
      <c r="M473" s="217" t="s">
        <v>1</v>
      </c>
      <c r="N473" s="218" t="s">
        <v>45</v>
      </c>
      <c r="O473" s="219">
        <v>0</v>
      </c>
      <c r="P473" s="219">
        <f>O473*H473</f>
        <v>0</v>
      </c>
      <c r="Q473" s="219">
        <v>0</v>
      </c>
      <c r="R473" s="219">
        <f>Q473*H473</f>
        <v>0</v>
      </c>
      <c r="S473" s="219">
        <v>0</v>
      </c>
      <c r="T473" s="220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221" t="s">
        <v>146</v>
      </c>
      <c r="AT473" s="221" t="s">
        <v>141</v>
      </c>
      <c r="AU473" s="221" t="s">
        <v>89</v>
      </c>
      <c r="AY473" s="17" t="s">
        <v>139</v>
      </c>
      <c r="BE473" s="222">
        <f>IF(N473="základní",J473,0)</f>
        <v>5140</v>
      </c>
      <c r="BF473" s="222">
        <f>IF(N473="snížená",J473,0)</f>
        <v>0</v>
      </c>
      <c r="BG473" s="222">
        <f>IF(N473="zákl. přenesená",J473,0)</f>
        <v>0</v>
      </c>
      <c r="BH473" s="222">
        <f>IF(N473="sníž. přenesená",J473,0)</f>
        <v>0</v>
      </c>
      <c r="BI473" s="222">
        <f>IF(N473="nulová",J473,0)</f>
        <v>0</v>
      </c>
      <c r="BJ473" s="17" t="s">
        <v>13</v>
      </c>
      <c r="BK473" s="222">
        <f>ROUND(I473*H473,2)</f>
        <v>5140</v>
      </c>
      <c r="BL473" s="17" t="s">
        <v>146</v>
      </c>
      <c r="BM473" s="221" t="s">
        <v>671</v>
      </c>
    </row>
    <row r="474" s="2" customFormat="1">
      <c r="A474" s="32"/>
      <c r="B474" s="33"/>
      <c r="C474" s="34"/>
      <c r="D474" s="229" t="s">
        <v>463</v>
      </c>
      <c r="E474" s="34"/>
      <c r="F474" s="266" t="s">
        <v>672</v>
      </c>
      <c r="G474" s="34"/>
      <c r="H474" s="34"/>
      <c r="I474" s="34"/>
      <c r="J474" s="34"/>
      <c r="K474" s="34"/>
      <c r="L474" s="38"/>
      <c r="M474" s="225"/>
      <c r="N474" s="226"/>
      <c r="O474" s="84"/>
      <c r="P474" s="84"/>
      <c r="Q474" s="84"/>
      <c r="R474" s="84"/>
      <c r="S474" s="84"/>
      <c r="T474" s="85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7" t="s">
        <v>463</v>
      </c>
      <c r="AU474" s="17" t="s">
        <v>89</v>
      </c>
    </row>
    <row r="475" s="2" customFormat="1" ht="33" customHeight="1">
      <c r="A475" s="32"/>
      <c r="B475" s="33"/>
      <c r="C475" s="211" t="s">
        <v>673</v>
      </c>
      <c r="D475" s="211" t="s">
        <v>141</v>
      </c>
      <c r="E475" s="212" t="s">
        <v>674</v>
      </c>
      <c r="F475" s="213" t="s">
        <v>675</v>
      </c>
      <c r="G475" s="214" t="s">
        <v>387</v>
      </c>
      <c r="H475" s="215">
        <v>32.5</v>
      </c>
      <c r="I475" s="216">
        <v>7468</v>
      </c>
      <c r="J475" s="216">
        <f>ROUND(I475*H475,2)</f>
        <v>242710</v>
      </c>
      <c r="K475" s="213" t="s">
        <v>1</v>
      </c>
      <c r="L475" s="38"/>
      <c r="M475" s="217" t="s">
        <v>1</v>
      </c>
      <c r="N475" s="218" t="s">
        <v>45</v>
      </c>
      <c r="O475" s="219">
        <v>0.26900000000000002</v>
      </c>
      <c r="P475" s="219">
        <f>O475*H475</f>
        <v>8.7424999999999997</v>
      </c>
      <c r="Q475" s="219">
        <v>0.29221000000000003</v>
      </c>
      <c r="R475" s="219">
        <f>Q475*H475</f>
        <v>9.4968250000000012</v>
      </c>
      <c r="S475" s="219">
        <v>0</v>
      </c>
      <c r="T475" s="220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221" t="s">
        <v>146</v>
      </c>
      <c r="AT475" s="221" t="s">
        <v>141</v>
      </c>
      <c r="AU475" s="221" t="s">
        <v>89</v>
      </c>
      <c r="AY475" s="17" t="s">
        <v>139</v>
      </c>
      <c r="BE475" s="222">
        <f>IF(N475="základní",J475,0)</f>
        <v>242710</v>
      </c>
      <c r="BF475" s="222">
        <f>IF(N475="snížená",J475,0)</f>
        <v>0</v>
      </c>
      <c r="BG475" s="222">
        <f>IF(N475="zákl. přenesená",J475,0)</f>
        <v>0</v>
      </c>
      <c r="BH475" s="222">
        <f>IF(N475="sníž. přenesená",J475,0)</f>
        <v>0</v>
      </c>
      <c r="BI475" s="222">
        <f>IF(N475="nulová",J475,0)</f>
        <v>0</v>
      </c>
      <c r="BJ475" s="17" t="s">
        <v>13</v>
      </c>
      <c r="BK475" s="222">
        <f>ROUND(I475*H475,2)</f>
        <v>242710</v>
      </c>
      <c r="BL475" s="17" t="s">
        <v>146</v>
      </c>
      <c r="BM475" s="221" t="s">
        <v>676</v>
      </c>
    </row>
    <row r="476" s="2" customFormat="1">
      <c r="A476" s="32"/>
      <c r="B476" s="33"/>
      <c r="C476" s="34"/>
      <c r="D476" s="229" t="s">
        <v>463</v>
      </c>
      <c r="E476" s="34"/>
      <c r="F476" s="266" t="s">
        <v>677</v>
      </c>
      <c r="G476" s="34"/>
      <c r="H476" s="34"/>
      <c r="I476" s="34"/>
      <c r="J476" s="34"/>
      <c r="K476" s="34"/>
      <c r="L476" s="38"/>
      <c r="M476" s="225"/>
      <c r="N476" s="226"/>
      <c r="O476" s="84"/>
      <c r="P476" s="84"/>
      <c r="Q476" s="84"/>
      <c r="R476" s="84"/>
      <c r="S476" s="84"/>
      <c r="T476" s="85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T476" s="17" t="s">
        <v>463</v>
      </c>
      <c r="AU476" s="17" t="s">
        <v>89</v>
      </c>
    </row>
    <row r="477" s="13" customFormat="1">
      <c r="A477" s="13"/>
      <c r="B477" s="227"/>
      <c r="C477" s="228"/>
      <c r="D477" s="229" t="s">
        <v>150</v>
      </c>
      <c r="E477" s="230" t="s">
        <v>1</v>
      </c>
      <c r="F477" s="231" t="s">
        <v>678</v>
      </c>
      <c r="G477" s="228"/>
      <c r="H477" s="232">
        <v>13</v>
      </c>
      <c r="I477" s="228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7" t="s">
        <v>150</v>
      </c>
      <c r="AU477" s="237" t="s">
        <v>89</v>
      </c>
      <c r="AV477" s="13" t="s">
        <v>89</v>
      </c>
      <c r="AW477" s="13" t="s">
        <v>34</v>
      </c>
      <c r="AX477" s="13" t="s">
        <v>80</v>
      </c>
      <c r="AY477" s="237" t="s">
        <v>139</v>
      </c>
    </row>
    <row r="478" s="13" customFormat="1">
      <c r="A478" s="13"/>
      <c r="B478" s="227"/>
      <c r="C478" s="228"/>
      <c r="D478" s="229" t="s">
        <v>150</v>
      </c>
      <c r="E478" s="230" t="s">
        <v>1</v>
      </c>
      <c r="F478" s="231" t="s">
        <v>679</v>
      </c>
      <c r="G478" s="228"/>
      <c r="H478" s="232">
        <v>5.5</v>
      </c>
      <c r="I478" s="228"/>
      <c r="J478" s="228"/>
      <c r="K478" s="228"/>
      <c r="L478" s="233"/>
      <c r="M478" s="234"/>
      <c r="N478" s="235"/>
      <c r="O478" s="235"/>
      <c r="P478" s="235"/>
      <c r="Q478" s="235"/>
      <c r="R478" s="235"/>
      <c r="S478" s="235"/>
      <c r="T478" s="23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7" t="s">
        <v>150</v>
      </c>
      <c r="AU478" s="237" t="s">
        <v>89</v>
      </c>
      <c r="AV478" s="13" t="s">
        <v>89</v>
      </c>
      <c r="AW478" s="13" t="s">
        <v>34</v>
      </c>
      <c r="AX478" s="13" t="s">
        <v>80</v>
      </c>
      <c r="AY478" s="237" t="s">
        <v>139</v>
      </c>
    </row>
    <row r="479" s="13" customFormat="1">
      <c r="A479" s="13"/>
      <c r="B479" s="227"/>
      <c r="C479" s="228"/>
      <c r="D479" s="229" t="s">
        <v>150</v>
      </c>
      <c r="E479" s="230" t="s">
        <v>1</v>
      </c>
      <c r="F479" s="231" t="s">
        <v>680</v>
      </c>
      <c r="G479" s="228"/>
      <c r="H479" s="232">
        <v>14</v>
      </c>
      <c r="I479" s="228"/>
      <c r="J479" s="228"/>
      <c r="K479" s="228"/>
      <c r="L479" s="233"/>
      <c r="M479" s="234"/>
      <c r="N479" s="235"/>
      <c r="O479" s="235"/>
      <c r="P479" s="235"/>
      <c r="Q479" s="235"/>
      <c r="R479" s="235"/>
      <c r="S479" s="235"/>
      <c r="T479" s="23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7" t="s">
        <v>150</v>
      </c>
      <c r="AU479" s="237" t="s">
        <v>89</v>
      </c>
      <c r="AV479" s="13" t="s">
        <v>89</v>
      </c>
      <c r="AW479" s="13" t="s">
        <v>34</v>
      </c>
      <c r="AX479" s="13" t="s">
        <v>80</v>
      </c>
      <c r="AY479" s="237" t="s">
        <v>139</v>
      </c>
    </row>
    <row r="480" s="14" customFormat="1">
      <c r="A480" s="14"/>
      <c r="B480" s="238"/>
      <c r="C480" s="239"/>
      <c r="D480" s="229" t="s">
        <v>150</v>
      </c>
      <c r="E480" s="240" t="s">
        <v>1</v>
      </c>
      <c r="F480" s="241" t="s">
        <v>152</v>
      </c>
      <c r="G480" s="239"/>
      <c r="H480" s="242">
        <v>32.5</v>
      </c>
      <c r="I480" s="239"/>
      <c r="J480" s="239"/>
      <c r="K480" s="239"/>
      <c r="L480" s="243"/>
      <c r="M480" s="244"/>
      <c r="N480" s="245"/>
      <c r="O480" s="245"/>
      <c r="P480" s="245"/>
      <c r="Q480" s="245"/>
      <c r="R480" s="245"/>
      <c r="S480" s="245"/>
      <c r="T480" s="24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7" t="s">
        <v>150</v>
      </c>
      <c r="AU480" s="247" t="s">
        <v>89</v>
      </c>
      <c r="AV480" s="14" t="s">
        <v>146</v>
      </c>
      <c r="AW480" s="14" t="s">
        <v>34</v>
      </c>
      <c r="AX480" s="14" t="s">
        <v>13</v>
      </c>
      <c r="AY480" s="247" t="s">
        <v>139</v>
      </c>
    </row>
    <row r="481" s="2" customFormat="1" ht="24.15" customHeight="1">
      <c r="A481" s="32"/>
      <c r="B481" s="33"/>
      <c r="C481" s="211" t="s">
        <v>681</v>
      </c>
      <c r="D481" s="211" t="s">
        <v>141</v>
      </c>
      <c r="E481" s="212" t="s">
        <v>682</v>
      </c>
      <c r="F481" s="213" t="s">
        <v>683</v>
      </c>
      <c r="G481" s="214" t="s">
        <v>387</v>
      </c>
      <c r="H481" s="215">
        <v>2.5</v>
      </c>
      <c r="I481" s="216">
        <v>1560</v>
      </c>
      <c r="J481" s="216">
        <f>ROUND(I481*H481,2)</f>
        <v>3900</v>
      </c>
      <c r="K481" s="213" t="s">
        <v>1</v>
      </c>
      <c r="L481" s="38"/>
      <c r="M481" s="217" t="s">
        <v>1</v>
      </c>
      <c r="N481" s="218" t="s">
        <v>45</v>
      </c>
      <c r="O481" s="219">
        <v>0</v>
      </c>
      <c r="P481" s="219">
        <f>O481*H481</f>
        <v>0</v>
      </c>
      <c r="Q481" s="219">
        <v>0.0050000000000000001</v>
      </c>
      <c r="R481" s="219">
        <f>Q481*H481</f>
        <v>0.012500000000000001</v>
      </c>
      <c r="S481" s="219">
        <v>0</v>
      </c>
      <c r="T481" s="220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221" t="s">
        <v>146</v>
      </c>
      <c r="AT481" s="221" t="s">
        <v>141</v>
      </c>
      <c r="AU481" s="221" t="s">
        <v>89</v>
      </c>
      <c r="AY481" s="17" t="s">
        <v>139</v>
      </c>
      <c r="BE481" s="222">
        <f>IF(N481="základní",J481,0)</f>
        <v>3900</v>
      </c>
      <c r="BF481" s="222">
        <f>IF(N481="snížená",J481,0)</f>
        <v>0</v>
      </c>
      <c r="BG481" s="222">
        <f>IF(N481="zákl. přenesená",J481,0)</f>
        <v>0</v>
      </c>
      <c r="BH481" s="222">
        <f>IF(N481="sníž. přenesená",J481,0)</f>
        <v>0</v>
      </c>
      <c r="BI481" s="222">
        <f>IF(N481="nulová",J481,0)</f>
        <v>0</v>
      </c>
      <c r="BJ481" s="17" t="s">
        <v>13</v>
      </c>
      <c r="BK481" s="222">
        <f>ROUND(I481*H481,2)</f>
        <v>3900</v>
      </c>
      <c r="BL481" s="17" t="s">
        <v>146</v>
      </c>
      <c r="BM481" s="221" t="s">
        <v>684</v>
      </c>
    </row>
    <row r="482" s="2" customFormat="1" ht="24.15" customHeight="1">
      <c r="A482" s="32"/>
      <c r="B482" s="33"/>
      <c r="C482" s="211" t="s">
        <v>685</v>
      </c>
      <c r="D482" s="211" t="s">
        <v>141</v>
      </c>
      <c r="E482" s="212" t="s">
        <v>686</v>
      </c>
      <c r="F482" s="213" t="s">
        <v>687</v>
      </c>
      <c r="G482" s="214" t="s">
        <v>387</v>
      </c>
      <c r="H482" s="215">
        <v>10</v>
      </c>
      <c r="I482" s="216">
        <v>257</v>
      </c>
      <c r="J482" s="216">
        <f>ROUND(I482*H482,2)</f>
        <v>2570</v>
      </c>
      <c r="K482" s="213" t="s">
        <v>145</v>
      </c>
      <c r="L482" s="38"/>
      <c r="M482" s="217" t="s">
        <v>1</v>
      </c>
      <c r="N482" s="218" t="s">
        <v>45</v>
      </c>
      <c r="O482" s="219">
        <v>0.755</v>
      </c>
      <c r="P482" s="219">
        <f>O482*H482</f>
        <v>7.5499999999999998</v>
      </c>
      <c r="Q482" s="219">
        <v>0</v>
      </c>
      <c r="R482" s="219">
        <f>Q482*H482</f>
        <v>0</v>
      </c>
      <c r="S482" s="219">
        <v>0.17199999999999999</v>
      </c>
      <c r="T482" s="220">
        <f>S482*H482</f>
        <v>1.7199999999999998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221" t="s">
        <v>146</v>
      </c>
      <c r="AT482" s="221" t="s">
        <v>141</v>
      </c>
      <c r="AU482" s="221" t="s">
        <v>89</v>
      </c>
      <c r="AY482" s="17" t="s">
        <v>139</v>
      </c>
      <c r="BE482" s="222">
        <f>IF(N482="základní",J482,0)</f>
        <v>2570</v>
      </c>
      <c r="BF482" s="222">
        <f>IF(N482="snížená",J482,0)</f>
        <v>0</v>
      </c>
      <c r="BG482" s="222">
        <f>IF(N482="zákl. přenesená",J482,0)</f>
        <v>0</v>
      </c>
      <c r="BH482" s="222">
        <f>IF(N482="sníž. přenesená",J482,0)</f>
        <v>0</v>
      </c>
      <c r="BI482" s="222">
        <f>IF(N482="nulová",J482,0)</f>
        <v>0</v>
      </c>
      <c r="BJ482" s="17" t="s">
        <v>13</v>
      </c>
      <c r="BK482" s="222">
        <f>ROUND(I482*H482,2)</f>
        <v>2570</v>
      </c>
      <c r="BL482" s="17" t="s">
        <v>146</v>
      </c>
      <c r="BM482" s="221" t="s">
        <v>688</v>
      </c>
    </row>
    <row r="483" s="2" customFormat="1">
      <c r="A483" s="32"/>
      <c r="B483" s="33"/>
      <c r="C483" s="34"/>
      <c r="D483" s="223" t="s">
        <v>148</v>
      </c>
      <c r="E483" s="34"/>
      <c r="F483" s="224" t="s">
        <v>689</v>
      </c>
      <c r="G483" s="34"/>
      <c r="H483" s="34"/>
      <c r="I483" s="34"/>
      <c r="J483" s="34"/>
      <c r="K483" s="34"/>
      <c r="L483" s="38"/>
      <c r="M483" s="225"/>
      <c r="N483" s="226"/>
      <c r="O483" s="84"/>
      <c r="P483" s="84"/>
      <c r="Q483" s="84"/>
      <c r="R483" s="84"/>
      <c r="S483" s="84"/>
      <c r="T483" s="85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T483" s="17" t="s">
        <v>148</v>
      </c>
      <c r="AU483" s="17" t="s">
        <v>89</v>
      </c>
    </row>
    <row r="484" s="13" customFormat="1">
      <c r="A484" s="13"/>
      <c r="B484" s="227"/>
      <c r="C484" s="228"/>
      <c r="D484" s="229" t="s">
        <v>150</v>
      </c>
      <c r="E484" s="230" t="s">
        <v>1</v>
      </c>
      <c r="F484" s="231" t="s">
        <v>690</v>
      </c>
      <c r="G484" s="228"/>
      <c r="H484" s="232">
        <v>10</v>
      </c>
      <c r="I484" s="228"/>
      <c r="J484" s="228"/>
      <c r="K484" s="228"/>
      <c r="L484" s="233"/>
      <c r="M484" s="234"/>
      <c r="N484" s="235"/>
      <c r="O484" s="235"/>
      <c r="P484" s="235"/>
      <c r="Q484" s="235"/>
      <c r="R484" s="235"/>
      <c r="S484" s="235"/>
      <c r="T484" s="23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7" t="s">
        <v>150</v>
      </c>
      <c r="AU484" s="237" t="s">
        <v>89</v>
      </c>
      <c r="AV484" s="13" t="s">
        <v>89</v>
      </c>
      <c r="AW484" s="13" t="s">
        <v>34</v>
      </c>
      <c r="AX484" s="13" t="s">
        <v>80</v>
      </c>
      <c r="AY484" s="237" t="s">
        <v>139</v>
      </c>
    </row>
    <row r="485" s="14" customFormat="1">
      <c r="A485" s="14"/>
      <c r="B485" s="238"/>
      <c r="C485" s="239"/>
      <c r="D485" s="229" t="s">
        <v>150</v>
      </c>
      <c r="E485" s="240" t="s">
        <v>1</v>
      </c>
      <c r="F485" s="241" t="s">
        <v>152</v>
      </c>
      <c r="G485" s="239"/>
      <c r="H485" s="242">
        <v>10</v>
      </c>
      <c r="I485" s="239"/>
      <c r="J485" s="239"/>
      <c r="K485" s="239"/>
      <c r="L485" s="243"/>
      <c r="M485" s="244"/>
      <c r="N485" s="245"/>
      <c r="O485" s="245"/>
      <c r="P485" s="245"/>
      <c r="Q485" s="245"/>
      <c r="R485" s="245"/>
      <c r="S485" s="245"/>
      <c r="T485" s="24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7" t="s">
        <v>150</v>
      </c>
      <c r="AU485" s="247" t="s">
        <v>89</v>
      </c>
      <c r="AV485" s="14" t="s">
        <v>146</v>
      </c>
      <c r="AW485" s="14" t="s">
        <v>34</v>
      </c>
      <c r="AX485" s="14" t="s">
        <v>13</v>
      </c>
      <c r="AY485" s="247" t="s">
        <v>139</v>
      </c>
    </row>
    <row r="486" s="2" customFormat="1" ht="24.15" customHeight="1">
      <c r="A486" s="32"/>
      <c r="B486" s="33"/>
      <c r="C486" s="211" t="s">
        <v>691</v>
      </c>
      <c r="D486" s="211" t="s">
        <v>141</v>
      </c>
      <c r="E486" s="212" t="s">
        <v>692</v>
      </c>
      <c r="F486" s="213" t="s">
        <v>693</v>
      </c>
      <c r="G486" s="214" t="s">
        <v>144</v>
      </c>
      <c r="H486" s="215">
        <v>1</v>
      </c>
      <c r="I486" s="216">
        <v>59.299999999999997</v>
      </c>
      <c r="J486" s="216">
        <f>ROUND(I486*H486,2)</f>
        <v>59.299999999999997</v>
      </c>
      <c r="K486" s="213" t="s">
        <v>145</v>
      </c>
      <c r="L486" s="38"/>
      <c r="M486" s="217" t="s">
        <v>1</v>
      </c>
      <c r="N486" s="218" t="s">
        <v>45</v>
      </c>
      <c r="O486" s="219">
        <v>0.17399999999999999</v>
      </c>
      <c r="P486" s="219">
        <f>O486*H486</f>
        <v>0.17399999999999999</v>
      </c>
      <c r="Q486" s="219">
        <v>0</v>
      </c>
      <c r="R486" s="219">
        <f>Q486*H486</f>
        <v>0</v>
      </c>
      <c r="S486" s="219">
        <v>0.0040000000000000001</v>
      </c>
      <c r="T486" s="220">
        <f>S486*H486</f>
        <v>0.0040000000000000001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221" t="s">
        <v>146</v>
      </c>
      <c r="AT486" s="221" t="s">
        <v>141</v>
      </c>
      <c r="AU486" s="221" t="s">
        <v>89</v>
      </c>
      <c r="AY486" s="17" t="s">
        <v>139</v>
      </c>
      <c r="BE486" s="222">
        <f>IF(N486="základní",J486,0)</f>
        <v>59.299999999999997</v>
      </c>
      <c r="BF486" s="222">
        <f>IF(N486="snížená",J486,0)</f>
        <v>0</v>
      </c>
      <c r="BG486" s="222">
        <f>IF(N486="zákl. přenesená",J486,0)</f>
        <v>0</v>
      </c>
      <c r="BH486" s="222">
        <f>IF(N486="sníž. přenesená",J486,0)</f>
        <v>0</v>
      </c>
      <c r="BI486" s="222">
        <f>IF(N486="nulová",J486,0)</f>
        <v>0</v>
      </c>
      <c r="BJ486" s="17" t="s">
        <v>13</v>
      </c>
      <c r="BK486" s="222">
        <f>ROUND(I486*H486,2)</f>
        <v>59.299999999999997</v>
      </c>
      <c r="BL486" s="17" t="s">
        <v>146</v>
      </c>
      <c r="BM486" s="221" t="s">
        <v>694</v>
      </c>
    </row>
    <row r="487" s="2" customFormat="1">
      <c r="A487" s="32"/>
      <c r="B487" s="33"/>
      <c r="C487" s="34"/>
      <c r="D487" s="223" t="s">
        <v>148</v>
      </c>
      <c r="E487" s="34"/>
      <c r="F487" s="224" t="s">
        <v>695</v>
      </c>
      <c r="G487" s="34"/>
      <c r="H487" s="34"/>
      <c r="I487" s="34"/>
      <c r="J487" s="34"/>
      <c r="K487" s="34"/>
      <c r="L487" s="38"/>
      <c r="M487" s="225"/>
      <c r="N487" s="226"/>
      <c r="O487" s="84"/>
      <c r="P487" s="84"/>
      <c r="Q487" s="84"/>
      <c r="R487" s="84"/>
      <c r="S487" s="84"/>
      <c r="T487" s="85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T487" s="17" t="s">
        <v>148</v>
      </c>
      <c r="AU487" s="17" t="s">
        <v>89</v>
      </c>
    </row>
    <row r="488" s="13" customFormat="1">
      <c r="A488" s="13"/>
      <c r="B488" s="227"/>
      <c r="C488" s="228"/>
      <c r="D488" s="229" t="s">
        <v>150</v>
      </c>
      <c r="E488" s="230" t="s">
        <v>1</v>
      </c>
      <c r="F488" s="231" t="s">
        <v>696</v>
      </c>
      <c r="G488" s="228"/>
      <c r="H488" s="232">
        <v>1</v>
      </c>
      <c r="I488" s="228"/>
      <c r="J488" s="228"/>
      <c r="K488" s="228"/>
      <c r="L488" s="233"/>
      <c r="M488" s="234"/>
      <c r="N488" s="235"/>
      <c r="O488" s="235"/>
      <c r="P488" s="235"/>
      <c r="Q488" s="235"/>
      <c r="R488" s="235"/>
      <c r="S488" s="235"/>
      <c r="T488" s="23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7" t="s">
        <v>150</v>
      </c>
      <c r="AU488" s="237" t="s">
        <v>89</v>
      </c>
      <c r="AV488" s="13" t="s">
        <v>89</v>
      </c>
      <c r="AW488" s="13" t="s">
        <v>34</v>
      </c>
      <c r="AX488" s="13" t="s">
        <v>80</v>
      </c>
      <c r="AY488" s="237" t="s">
        <v>139</v>
      </c>
    </row>
    <row r="489" s="14" customFormat="1">
      <c r="A489" s="14"/>
      <c r="B489" s="238"/>
      <c r="C489" s="239"/>
      <c r="D489" s="229" t="s">
        <v>150</v>
      </c>
      <c r="E489" s="240" t="s">
        <v>1</v>
      </c>
      <c r="F489" s="241" t="s">
        <v>152</v>
      </c>
      <c r="G489" s="239"/>
      <c r="H489" s="242">
        <v>1</v>
      </c>
      <c r="I489" s="239"/>
      <c r="J489" s="239"/>
      <c r="K489" s="239"/>
      <c r="L489" s="243"/>
      <c r="M489" s="244"/>
      <c r="N489" s="245"/>
      <c r="O489" s="245"/>
      <c r="P489" s="245"/>
      <c r="Q489" s="245"/>
      <c r="R489" s="245"/>
      <c r="S489" s="245"/>
      <c r="T489" s="24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7" t="s">
        <v>150</v>
      </c>
      <c r="AU489" s="247" t="s">
        <v>89</v>
      </c>
      <c r="AV489" s="14" t="s">
        <v>146</v>
      </c>
      <c r="AW489" s="14" t="s">
        <v>34</v>
      </c>
      <c r="AX489" s="14" t="s">
        <v>13</v>
      </c>
      <c r="AY489" s="247" t="s">
        <v>139</v>
      </c>
    </row>
    <row r="490" s="12" customFormat="1" ht="22.8" customHeight="1">
      <c r="A490" s="12"/>
      <c r="B490" s="196"/>
      <c r="C490" s="197"/>
      <c r="D490" s="198" t="s">
        <v>79</v>
      </c>
      <c r="E490" s="209" t="s">
        <v>697</v>
      </c>
      <c r="F490" s="209" t="s">
        <v>698</v>
      </c>
      <c r="G490" s="197"/>
      <c r="H490" s="197"/>
      <c r="I490" s="197"/>
      <c r="J490" s="210">
        <f>BK490</f>
        <v>15469.929999999999</v>
      </c>
      <c r="K490" s="197"/>
      <c r="L490" s="201"/>
      <c r="M490" s="202"/>
      <c r="N490" s="203"/>
      <c r="O490" s="203"/>
      <c r="P490" s="204">
        <f>SUM(P491:P513)</f>
        <v>7.7314800000000004</v>
      </c>
      <c r="Q490" s="203"/>
      <c r="R490" s="204">
        <f>SUM(R491:R513)</f>
        <v>0</v>
      </c>
      <c r="S490" s="203"/>
      <c r="T490" s="205">
        <f>SUM(T491:T513)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6" t="s">
        <v>13</v>
      </c>
      <c r="AT490" s="207" t="s">
        <v>79</v>
      </c>
      <c r="AU490" s="207" t="s">
        <v>13</v>
      </c>
      <c r="AY490" s="206" t="s">
        <v>139</v>
      </c>
      <c r="BK490" s="208">
        <f>SUM(BK491:BK513)</f>
        <v>15469.929999999999</v>
      </c>
    </row>
    <row r="491" s="2" customFormat="1" ht="33" customHeight="1">
      <c r="A491" s="32"/>
      <c r="B491" s="33"/>
      <c r="C491" s="211" t="s">
        <v>699</v>
      </c>
      <c r="D491" s="211" t="s">
        <v>141</v>
      </c>
      <c r="E491" s="212" t="s">
        <v>700</v>
      </c>
      <c r="F491" s="213" t="s">
        <v>701</v>
      </c>
      <c r="G491" s="214" t="s">
        <v>95</v>
      </c>
      <c r="H491" s="215">
        <v>13.564</v>
      </c>
      <c r="I491" s="216">
        <v>122</v>
      </c>
      <c r="J491" s="216">
        <f>ROUND(I491*H491,2)</f>
        <v>1654.81</v>
      </c>
      <c r="K491" s="213" t="s">
        <v>145</v>
      </c>
      <c r="L491" s="38"/>
      <c r="M491" s="217" t="s">
        <v>1</v>
      </c>
      <c r="N491" s="218" t="s">
        <v>45</v>
      </c>
      <c r="O491" s="219">
        <v>0.080000000000000002</v>
      </c>
      <c r="P491" s="219">
        <f>O491*H491</f>
        <v>1.0851200000000001</v>
      </c>
      <c r="Q491" s="219">
        <v>0</v>
      </c>
      <c r="R491" s="219">
        <f>Q491*H491</f>
        <v>0</v>
      </c>
      <c r="S491" s="219">
        <v>0</v>
      </c>
      <c r="T491" s="220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221" t="s">
        <v>146</v>
      </c>
      <c r="AT491" s="221" t="s">
        <v>141</v>
      </c>
      <c r="AU491" s="221" t="s">
        <v>89</v>
      </c>
      <c r="AY491" s="17" t="s">
        <v>139</v>
      </c>
      <c r="BE491" s="222">
        <f>IF(N491="základní",J491,0)</f>
        <v>1654.81</v>
      </c>
      <c r="BF491" s="222">
        <f>IF(N491="snížená",J491,0)</f>
        <v>0</v>
      </c>
      <c r="BG491" s="222">
        <f>IF(N491="zákl. přenesená",J491,0)</f>
        <v>0</v>
      </c>
      <c r="BH491" s="222">
        <f>IF(N491="sníž. přenesená",J491,0)</f>
        <v>0</v>
      </c>
      <c r="BI491" s="222">
        <f>IF(N491="nulová",J491,0)</f>
        <v>0</v>
      </c>
      <c r="BJ491" s="17" t="s">
        <v>13</v>
      </c>
      <c r="BK491" s="222">
        <f>ROUND(I491*H491,2)</f>
        <v>1654.81</v>
      </c>
      <c r="BL491" s="17" t="s">
        <v>146</v>
      </c>
      <c r="BM491" s="221" t="s">
        <v>702</v>
      </c>
    </row>
    <row r="492" s="2" customFormat="1">
      <c r="A492" s="32"/>
      <c r="B492" s="33"/>
      <c r="C492" s="34"/>
      <c r="D492" s="223" t="s">
        <v>148</v>
      </c>
      <c r="E492" s="34"/>
      <c r="F492" s="224" t="s">
        <v>703</v>
      </c>
      <c r="G492" s="34"/>
      <c r="H492" s="34"/>
      <c r="I492" s="34"/>
      <c r="J492" s="34"/>
      <c r="K492" s="34"/>
      <c r="L492" s="38"/>
      <c r="M492" s="225"/>
      <c r="N492" s="226"/>
      <c r="O492" s="84"/>
      <c r="P492" s="84"/>
      <c r="Q492" s="84"/>
      <c r="R492" s="84"/>
      <c r="S492" s="84"/>
      <c r="T492" s="85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T492" s="17" t="s">
        <v>148</v>
      </c>
      <c r="AU492" s="17" t="s">
        <v>89</v>
      </c>
    </row>
    <row r="493" s="13" customFormat="1">
      <c r="A493" s="13"/>
      <c r="B493" s="227"/>
      <c r="C493" s="228"/>
      <c r="D493" s="229" t="s">
        <v>150</v>
      </c>
      <c r="E493" s="230" t="s">
        <v>97</v>
      </c>
      <c r="F493" s="231" t="s">
        <v>704</v>
      </c>
      <c r="G493" s="228"/>
      <c r="H493" s="232">
        <v>0.83999999999999997</v>
      </c>
      <c r="I493" s="228"/>
      <c r="J493" s="228"/>
      <c r="K493" s="228"/>
      <c r="L493" s="233"/>
      <c r="M493" s="234"/>
      <c r="N493" s="235"/>
      <c r="O493" s="235"/>
      <c r="P493" s="235"/>
      <c r="Q493" s="235"/>
      <c r="R493" s="235"/>
      <c r="S493" s="235"/>
      <c r="T493" s="23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7" t="s">
        <v>150</v>
      </c>
      <c r="AU493" s="237" t="s">
        <v>89</v>
      </c>
      <c r="AV493" s="13" t="s">
        <v>89</v>
      </c>
      <c r="AW493" s="13" t="s">
        <v>34</v>
      </c>
      <c r="AX493" s="13" t="s">
        <v>80</v>
      </c>
      <c r="AY493" s="237" t="s">
        <v>139</v>
      </c>
    </row>
    <row r="494" s="13" customFormat="1">
      <c r="A494" s="13"/>
      <c r="B494" s="227"/>
      <c r="C494" s="228"/>
      <c r="D494" s="229" t="s">
        <v>150</v>
      </c>
      <c r="E494" s="230" t="s">
        <v>101</v>
      </c>
      <c r="F494" s="231" t="s">
        <v>705</v>
      </c>
      <c r="G494" s="228"/>
      <c r="H494" s="232">
        <v>11</v>
      </c>
      <c r="I494" s="228"/>
      <c r="J494" s="228"/>
      <c r="K494" s="228"/>
      <c r="L494" s="233"/>
      <c r="M494" s="234"/>
      <c r="N494" s="235"/>
      <c r="O494" s="235"/>
      <c r="P494" s="235"/>
      <c r="Q494" s="235"/>
      <c r="R494" s="235"/>
      <c r="S494" s="235"/>
      <c r="T494" s="23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7" t="s">
        <v>150</v>
      </c>
      <c r="AU494" s="237" t="s">
        <v>89</v>
      </c>
      <c r="AV494" s="13" t="s">
        <v>89</v>
      </c>
      <c r="AW494" s="13" t="s">
        <v>34</v>
      </c>
      <c r="AX494" s="13" t="s">
        <v>80</v>
      </c>
      <c r="AY494" s="237" t="s">
        <v>139</v>
      </c>
    </row>
    <row r="495" s="13" customFormat="1">
      <c r="A495" s="13"/>
      <c r="B495" s="227"/>
      <c r="C495" s="228"/>
      <c r="D495" s="229" t="s">
        <v>150</v>
      </c>
      <c r="E495" s="230" t="s">
        <v>104</v>
      </c>
      <c r="F495" s="231" t="s">
        <v>706</v>
      </c>
      <c r="G495" s="228"/>
      <c r="H495" s="232">
        <v>1.724</v>
      </c>
      <c r="I495" s="228"/>
      <c r="J495" s="228"/>
      <c r="K495" s="228"/>
      <c r="L495" s="233"/>
      <c r="M495" s="234"/>
      <c r="N495" s="235"/>
      <c r="O495" s="235"/>
      <c r="P495" s="235"/>
      <c r="Q495" s="235"/>
      <c r="R495" s="235"/>
      <c r="S495" s="235"/>
      <c r="T495" s="23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7" t="s">
        <v>150</v>
      </c>
      <c r="AU495" s="237" t="s">
        <v>89</v>
      </c>
      <c r="AV495" s="13" t="s">
        <v>89</v>
      </c>
      <c r="AW495" s="13" t="s">
        <v>34</v>
      </c>
      <c r="AX495" s="13" t="s">
        <v>80</v>
      </c>
      <c r="AY495" s="237" t="s">
        <v>139</v>
      </c>
    </row>
    <row r="496" s="14" customFormat="1">
      <c r="A496" s="14"/>
      <c r="B496" s="238"/>
      <c r="C496" s="239"/>
      <c r="D496" s="229" t="s">
        <v>150</v>
      </c>
      <c r="E496" s="240" t="s">
        <v>93</v>
      </c>
      <c r="F496" s="241" t="s">
        <v>152</v>
      </c>
      <c r="G496" s="239"/>
      <c r="H496" s="242">
        <v>13.564</v>
      </c>
      <c r="I496" s="239"/>
      <c r="J496" s="239"/>
      <c r="K496" s="239"/>
      <c r="L496" s="243"/>
      <c r="M496" s="244"/>
      <c r="N496" s="245"/>
      <c r="O496" s="245"/>
      <c r="P496" s="245"/>
      <c r="Q496" s="245"/>
      <c r="R496" s="245"/>
      <c r="S496" s="245"/>
      <c r="T496" s="24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7" t="s">
        <v>150</v>
      </c>
      <c r="AU496" s="247" t="s">
        <v>89</v>
      </c>
      <c r="AV496" s="14" t="s">
        <v>146</v>
      </c>
      <c r="AW496" s="14" t="s">
        <v>34</v>
      </c>
      <c r="AX496" s="14" t="s">
        <v>13</v>
      </c>
      <c r="AY496" s="247" t="s">
        <v>139</v>
      </c>
    </row>
    <row r="497" s="2" customFormat="1" ht="21.75" customHeight="1">
      <c r="A497" s="32"/>
      <c r="B497" s="33"/>
      <c r="C497" s="211" t="s">
        <v>707</v>
      </c>
      <c r="D497" s="211" t="s">
        <v>141</v>
      </c>
      <c r="E497" s="212" t="s">
        <v>708</v>
      </c>
      <c r="F497" s="213" t="s">
        <v>709</v>
      </c>
      <c r="G497" s="214" t="s">
        <v>95</v>
      </c>
      <c r="H497" s="215">
        <v>474.74000000000001</v>
      </c>
      <c r="I497" s="216">
        <v>13.699999999999999</v>
      </c>
      <c r="J497" s="216">
        <f>ROUND(I497*H497,2)</f>
        <v>6503.9399999999996</v>
      </c>
      <c r="K497" s="213" t="s">
        <v>145</v>
      </c>
      <c r="L497" s="38"/>
      <c r="M497" s="217" t="s">
        <v>1</v>
      </c>
      <c r="N497" s="218" t="s">
        <v>45</v>
      </c>
      <c r="O497" s="219">
        <v>0.014</v>
      </c>
      <c r="P497" s="219">
        <f>O497*H497</f>
        <v>6.6463600000000005</v>
      </c>
      <c r="Q497" s="219">
        <v>0</v>
      </c>
      <c r="R497" s="219">
        <f>Q497*H497</f>
        <v>0</v>
      </c>
      <c r="S497" s="219">
        <v>0</v>
      </c>
      <c r="T497" s="220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221" t="s">
        <v>146</v>
      </c>
      <c r="AT497" s="221" t="s">
        <v>141</v>
      </c>
      <c r="AU497" s="221" t="s">
        <v>89</v>
      </c>
      <c r="AY497" s="17" t="s">
        <v>139</v>
      </c>
      <c r="BE497" s="222">
        <f>IF(N497="základní",J497,0)</f>
        <v>6503.9399999999996</v>
      </c>
      <c r="BF497" s="222">
        <f>IF(N497="snížená",J497,0)</f>
        <v>0</v>
      </c>
      <c r="BG497" s="222">
        <f>IF(N497="zákl. přenesená",J497,0)</f>
        <v>0</v>
      </c>
      <c r="BH497" s="222">
        <f>IF(N497="sníž. přenesená",J497,0)</f>
        <v>0</v>
      </c>
      <c r="BI497" s="222">
        <f>IF(N497="nulová",J497,0)</f>
        <v>0</v>
      </c>
      <c r="BJ497" s="17" t="s">
        <v>13</v>
      </c>
      <c r="BK497" s="222">
        <f>ROUND(I497*H497,2)</f>
        <v>6503.9399999999996</v>
      </c>
      <c r="BL497" s="17" t="s">
        <v>146</v>
      </c>
      <c r="BM497" s="221" t="s">
        <v>710</v>
      </c>
    </row>
    <row r="498" s="2" customFormat="1">
      <c r="A498" s="32"/>
      <c r="B498" s="33"/>
      <c r="C498" s="34"/>
      <c r="D498" s="223" t="s">
        <v>148</v>
      </c>
      <c r="E498" s="34"/>
      <c r="F498" s="224" t="s">
        <v>711</v>
      </c>
      <c r="G498" s="34"/>
      <c r="H498" s="34"/>
      <c r="I498" s="34"/>
      <c r="J498" s="34"/>
      <c r="K498" s="34"/>
      <c r="L498" s="38"/>
      <c r="M498" s="225"/>
      <c r="N498" s="226"/>
      <c r="O498" s="84"/>
      <c r="P498" s="84"/>
      <c r="Q498" s="84"/>
      <c r="R498" s="84"/>
      <c r="S498" s="84"/>
      <c r="T498" s="85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T498" s="17" t="s">
        <v>148</v>
      </c>
      <c r="AU498" s="17" t="s">
        <v>89</v>
      </c>
    </row>
    <row r="499" s="15" customFormat="1">
      <c r="A499" s="15"/>
      <c r="B499" s="248"/>
      <c r="C499" s="249"/>
      <c r="D499" s="229" t="s">
        <v>150</v>
      </c>
      <c r="E499" s="250" t="s">
        <v>1</v>
      </c>
      <c r="F499" s="251" t="s">
        <v>712</v>
      </c>
      <c r="G499" s="249"/>
      <c r="H499" s="250" t="s">
        <v>1</v>
      </c>
      <c r="I499" s="249"/>
      <c r="J499" s="249"/>
      <c r="K499" s="249"/>
      <c r="L499" s="252"/>
      <c r="M499" s="253"/>
      <c r="N499" s="254"/>
      <c r="O499" s="254"/>
      <c r="P499" s="254"/>
      <c r="Q499" s="254"/>
      <c r="R499" s="254"/>
      <c r="S499" s="254"/>
      <c r="T499" s="25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6" t="s">
        <v>150</v>
      </c>
      <c r="AU499" s="256" t="s">
        <v>89</v>
      </c>
      <c r="AV499" s="15" t="s">
        <v>13</v>
      </c>
      <c r="AW499" s="15" t="s">
        <v>34</v>
      </c>
      <c r="AX499" s="15" t="s">
        <v>80</v>
      </c>
      <c r="AY499" s="256" t="s">
        <v>139</v>
      </c>
    </row>
    <row r="500" s="13" customFormat="1">
      <c r="A500" s="13"/>
      <c r="B500" s="227"/>
      <c r="C500" s="228"/>
      <c r="D500" s="229" t="s">
        <v>150</v>
      </c>
      <c r="E500" s="230" t="s">
        <v>1</v>
      </c>
      <c r="F500" s="231" t="s">
        <v>713</v>
      </c>
      <c r="G500" s="228"/>
      <c r="H500" s="232">
        <v>474.74000000000001</v>
      </c>
      <c r="I500" s="228"/>
      <c r="J500" s="228"/>
      <c r="K500" s="228"/>
      <c r="L500" s="233"/>
      <c r="M500" s="234"/>
      <c r="N500" s="235"/>
      <c r="O500" s="235"/>
      <c r="P500" s="235"/>
      <c r="Q500" s="235"/>
      <c r="R500" s="235"/>
      <c r="S500" s="235"/>
      <c r="T500" s="23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7" t="s">
        <v>150</v>
      </c>
      <c r="AU500" s="237" t="s">
        <v>89</v>
      </c>
      <c r="AV500" s="13" t="s">
        <v>89</v>
      </c>
      <c r="AW500" s="13" t="s">
        <v>34</v>
      </c>
      <c r="AX500" s="13" t="s">
        <v>80</v>
      </c>
      <c r="AY500" s="237" t="s">
        <v>139</v>
      </c>
    </row>
    <row r="501" s="14" customFormat="1">
      <c r="A501" s="14"/>
      <c r="B501" s="238"/>
      <c r="C501" s="239"/>
      <c r="D501" s="229" t="s">
        <v>150</v>
      </c>
      <c r="E501" s="240" t="s">
        <v>1</v>
      </c>
      <c r="F501" s="241" t="s">
        <v>152</v>
      </c>
      <c r="G501" s="239"/>
      <c r="H501" s="242">
        <v>474.74000000000001</v>
      </c>
      <c r="I501" s="239"/>
      <c r="J501" s="239"/>
      <c r="K501" s="239"/>
      <c r="L501" s="243"/>
      <c r="M501" s="244"/>
      <c r="N501" s="245"/>
      <c r="O501" s="245"/>
      <c r="P501" s="245"/>
      <c r="Q501" s="245"/>
      <c r="R501" s="245"/>
      <c r="S501" s="245"/>
      <c r="T501" s="24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7" t="s">
        <v>150</v>
      </c>
      <c r="AU501" s="247" t="s">
        <v>89</v>
      </c>
      <c r="AV501" s="14" t="s">
        <v>146</v>
      </c>
      <c r="AW501" s="14" t="s">
        <v>34</v>
      </c>
      <c r="AX501" s="14" t="s">
        <v>13</v>
      </c>
      <c r="AY501" s="247" t="s">
        <v>139</v>
      </c>
    </row>
    <row r="502" s="2" customFormat="1" ht="37.8" customHeight="1">
      <c r="A502" s="32"/>
      <c r="B502" s="33"/>
      <c r="C502" s="211" t="s">
        <v>714</v>
      </c>
      <c r="D502" s="211" t="s">
        <v>141</v>
      </c>
      <c r="E502" s="212" t="s">
        <v>715</v>
      </c>
      <c r="F502" s="213" t="s">
        <v>716</v>
      </c>
      <c r="G502" s="214" t="s">
        <v>95</v>
      </c>
      <c r="H502" s="215">
        <v>0.83999999999999997</v>
      </c>
      <c r="I502" s="216">
        <v>127</v>
      </c>
      <c r="J502" s="216">
        <f>ROUND(I502*H502,2)</f>
        <v>106.68000000000001</v>
      </c>
      <c r="K502" s="213" t="s">
        <v>145</v>
      </c>
      <c r="L502" s="38"/>
      <c r="M502" s="217" t="s">
        <v>1</v>
      </c>
      <c r="N502" s="218" t="s">
        <v>45</v>
      </c>
      <c r="O502" s="219">
        <v>0</v>
      </c>
      <c r="P502" s="219">
        <f>O502*H502</f>
        <v>0</v>
      </c>
      <c r="Q502" s="219">
        <v>0</v>
      </c>
      <c r="R502" s="219">
        <f>Q502*H502</f>
        <v>0</v>
      </c>
      <c r="S502" s="219">
        <v>0</v>
      </c>
      <c r="T502" s="220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221" t="s">
        <v>146</v>
      </c>
      <c r="AT502" s="221" t="s">
        <v>141</v>
      </c>
      <c r="AU502" s="221" t="s">
        <v>89</v>
      </c>
      <c r="AY502" s="17" t="s">
        <v>139</v>
      </c>
      <c r="BE502" s="222">
        <f>IF(N502="základní",J502,0)</f>
        <v>106.68000000000001</v>
      </c>
      <c r="BF502" s="222">
        <f>IF(N502="snížená",J502,0)</f>
        <v>0</v>
      </c>
      <c r="BG502" s="222">
        <f>IF(N502="zákl. přenesená",J502,0)</f>
        <v>0</v>
      </c>
      <c r="BH502" s="222">
        <f>IF(N502="sníž. přenesená",J502,0)</f>
        <v>0</v>
      </c>
      <c r="BI502" s="222">
        <f>IF(N502="nulová",J502,0)</f>
        <v>0</v>
      </c>
      <c r="BJ502" s="17" t="s">
        <v>13</v>
      </c>
      <c r="BK502" s="222">
        <f>ROUND(I502*H502,2)</f>
        <v>106.68000000000001</v>
      </c>
      <c r="BL502" s="17" t="s">
        <v>146</v>
      </c>
      <c r="BM502" s="221" t="s">
        <v>717</v>
      </c>
    </row>
    <row r="503" s="2" customFormat="1">
      <c r="A503" s="32"/>
      <c r="B503" s="33"/>
      <c r="C503" s="34"/>
      <c r="D503" s="223" t="s">
        <v>148</v>
      </c>
      <c r="E503" s="34"/>
      <c r="F503" s="224" t="s">
        <v>718</v>
      </c>
      <c r="G503" s="34"/>
      <c r="H503" s="34"/>
      <c r="I503" s="34"/>
      <c r="J503" s="34"/>
      <c r="K503" s="34"/>
      <c r="L503" s="38"/>
      <c r="M503" s="225"/>
      <c r="N503" s="226"/>
      <c r="O503" s="84"/>
      <c r="P503" s="84"/>
      <c r="Q503" s="84"/>
      <c r="R503" s="84"/>
      <c r="S503" s="84"/>
      <c r="T503" s="85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T503" s="17" t="s">
        <v>148</v>
      </c>
      <c r="AU503" s="17" t="s">
        <v>89</v>
      </c>
    </row>
    <row r="504" s="13" customFormat="1">
      <c r="A504" s="13"/>
      <c r="B504" s="227"/>
      <c r="C504" s="228"/>
      <c r="D504" s="229" t="s">
        <v>150</v>
      </c>
      <c r="E504" s="230" t="s">
        <v>1</v>
      </c>
      <c r="F504" s="231" t="s">
        <v>97</v>
      </c>
      <c r="G504" s="228"/>
      <c r="H504" s="232">
        <v>0.83999999999999997</v>
      </c>
      <c r="I504" s="228"/>
      <c r="J504" s="228"/>
      <c r="K504" s="228"/>
      <c r="L504" s="233"/>
      <c r="M504" s="234"/>
      <c r="N504" s="235"/>
      <c r="O504" s="235"/>
      <c r="P504" s="235"/>
      <c r="Q504" s="235"/>
      <c r="R504" s="235"/>
      <c r="S504" s="235"/>
      <c r="T504" s="23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7" t="s">
        <v>150</v>
      </c>
      <c r="AU504" s="237" t="s">
        <v>89</v>
      </c>
      <c r="AV504" s="13" t="s">
        <v>89</v>
      </c>
      <c r="AW504" s="13" t="s">
        <v>34</v>
      </c>
      <c r="AX504" s="13" t="s">
        <v>80</v>
      </c>
      <c r="AY504" s="237" t="s">
        <v>139</v>
      </c>
    </row>
    <row r="505" s="14" customFormat="1">
      <c r="A505" s="14"/>
      <c r="B505" s="238"/>
      <c r="C505" s="239"/>
      <c r="D505" s="229" t="s">
        <v>150</v>
      </c>
      <c r="E505" s="240" t="s">
        <v>1</v>
      </c>
      <c r="F505" s="241" t="s">
        <v>152</v>
      </c>
      <c r="G505" s="239"/>
      <c r="H505" s="242">
        <v>0.83999999999999997</v>
      </c>
      <c r="I505" s="239"/>
      <c r="J505" s="239"/>
      <c r="K505" s="239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150</v>
      </c>
      <c r="AU505" s="247" t="s">
        <v>89</v>
      </c>
      <c r="AV505" s="14" t="s">
        <v>146</v>
      </c>
      <c r="AW505" s="14" t="s">
        <v>34</v>
      </c>
      <c r="AX505" s="14" t="s">
        <v>13</v>
      </c>
      <c r="AY505" s="247" t="s">
        <v>139</v>
      </c>
    </row>
    <row r="506" s="2" customFormat="1" ht="44.25" customHeight="1">
      <c r="A506" s="32"/>
      <c r="B506" s="33"/>
      <c r="C506" s="211" t="s">
        <v>719</v>
      </c>
      <c r="D506" s="211" t="s">
        <v>141</v>
      </c>
      <c r="E506" s="212" t="s">
        <v>720</v>
      </c>
      <c r="F506" s="213" t="s">
        <v>721</v>
      </c>
      <c r="G506" s="214" t="s">
        <v>95</v>
      </c>
      <c r="H506" s="215">
        <v>1.724</v>
      </c>
      <c r="I506" s="216">
        <v>625</v>
      </c>
      <c r="J506" s="216">
        <f>ROUND(I506*H506,2)</f>
        <v>1077.5</v>
      </c>
      <c r="K506" s="213" t="s">
        <v>145</v>
      </c>
      <c r="L506" s="38"/>
      <c r="M506" s="217" t="s">
        <v>1</v>
      </c>
      <c r="N506" s="218" t="s">
        <v>45</v>
      </c>
      <c r="O506" s="219">
        <v>0</v>
      </c>
      <c r="P506" s="219">
        <f>O506*H506</f>
        <v>0</v>
      </c>
      <c r="Q506" s="219">
        <v>0</v>
      </c>
      <c r="R506" s="219">
        <f>Q506*H506</f>
        <v>0</v>
      </c>
      <c r="S506" s="219">
        <v>0</v>
      </c>
      <c r="T506" s="220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221" t="s">
        <v>146</v>
      </c>
      <c r="AT506" s="221" t="s">
        <v>141</v>
      </c>
      <c r="AU506" s="221" t="s">
        <v>89</v>
      </c>
      <c r="AY506" s="17" t="s">
        <v>139</v>
      </c>
      <c r="BE506" s="222">
        <f>IF(N506="základní",J506,0)</f>
        <v>1077.5</v>
      </c>
      <c r="BF506" s="222">
        <f>IF(N506="snížená",J506,0)</f>
        <v>0</v>
      </c>
      <c r="BG506" s="222">
        <f>IF(N506="zákl. přenesená",J506,0)</f>
        <v>0</v>
      </c>
      <c r="BH506" s="222">
        <f>IF(N506="sníž. přenesená",J506,0)</f>
        <v>0</v>
      </c>
      <c r="BI506" s="222">
        <f>IF(N506="nulová",J506,0)</f>
        <v>0</v>
      </c>
      <c r="BJ506" s="17" t="s">
        <v>13</v>
      </c>
      <c r="BK506" s="222">
        <f>ROUND(I506*H506,2)</f>
        <v>1077.5</v>
      </c>
      <c r="BL506" s="17" t="s">
        <v>146</v>
      </c>
      <c r="BM506" s="221" t="s">
        <v>722</v>
      </c>
    </row>
    <row r="507" s="2" customFormat="1">
      <c r="A507" s="32"/>
      <c r="B507" s="33"/>
      <c r="C507" s="34"/>
      <c r="D507" s="223" t="s">
        <v>148</v>
      </c>
      <c r="E507" s="34"/>
      <c r="F507" s="224" t="s">
        <v>723</v>
      </c>
      <c r="G507" s="34"/>
      <c r="H507" s="34"/>
      <c r="I507" s="34"/>
      <c r="J507" s="34"/>
      <c r="K507" s="34"/>
      <c r="L507" s="38"/>
      <c r="M507" s="225"/>
      <c r="N507" s="226"/>
      <c r="O507" s="84"/>
      <c r="P507" s="84"/>
      <c r="Q507" s="84"/>
      <c r="R507" s="84"/>
      <c r="S507" s="84"/>
      <c r="T507" s="85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T507" s="17" t="s">
        <v>148</v>
      </c>
      <c r="AU507" s="17" t="s">
        <v>89</v>
      </c>
    </row>
    <row r="508" s="13" customFormat="1">
      <c r="A508" s="13"/>
      <c r="B508" s="227"/>
      <c r="C508" s="228"/>
      <c r="D508" s="229" t="s">
        <v>150</v>
      </c>
      <c r="E508" s="230" t="s">
        <v>1</v>
      </c>
      <c r="F508" s="231" t="s">
        <v>104</v>
      </c>
      <c r="G508" s="228"/>
      <c r="H508" s="232">
        <v>1.724</v>
      </c>
      <c r="I508" s="228"/>
      <c r="J508" s="228"/>
      <c r="K508" s="228"/>
      <c r="L508" s="233"/>
      <c r="M508" s="234"/>
      <c r="N508" s="235"/>
      <c r="O508" s="235"/>
      <c r="P508" s="235"/>
      <c r="Q508" s="235"/>
      <c r="R508" s="235"/>
      <c r="S508" s="235"/>
      <c r="T508" s="23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7" t="s">
        <v>150</v>
      </c>
      <c r="AU508" s="237" t="s">
        <v>89</v>
      </c>
      <c r="AV508" s="13" t="s">
        <v>89</v>
      </c>
      <c r="AW508" s="13" t="s">
        <v>34</v>
      </c>
      <c r="AX508" s="13" t="s">
        <v>80</v>
      </c>
      <c r="AY508" s="237" t="s">
        <v>139</v>
      </c>
    </row>
    <row r="509" s="14" customFormat="1">
      <c r="A509" s="14"/>
      <c r="B509" s="238"/>
      <c r="C509" s="239"/>
      <c r="D509" s="229" t="s">
        <v>150</v>
      </c>
      <c r="E509" s="240" t="s">
        <v>1</v>
      </c>
      <c r="F509" s="241" t="s">
        <v>152</v>
      </c>
      <c r="G509" s="239"/>
      <c r="H509" s="242">
        <v>1.724</v>
      </c>
      <c r="I509" s="239"/>
      <c r="J509" s="239"/>
      <c r="K509" s="239"/>
      <c r="L509" s="243"/>
      <c r="M509" s="244"/>
      <c r="N509" s="245"/>
      <c r="O509" s="245"/>
      <c r="P509" s="245"/>
      <c r="Q509" s="245"/>
      <c r="R509" s="245"/>
      <c r="S509" s="245"/>
      <c r="T509" s="24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7" t="s">
        <v>150</v>
      </c>
      <c r="AU509" s="247" t="s">
        <v>89</v>
      </c>
      <c r="AV509" s="14" t="s">
        <v>146</v>
      </c>
      <c r="AW509" s="14" t="s">
        <v>34</v>
      </c>
      <c r="AX509" s="14" t="s">
        <v>13</v>
      </c>
      <c r="AY509" s="247" t="s">
        <v>139</v>
      </c>
    </row>
    <row r="510" s="2" customFormat="1" ht="44.25" customHeight="1">
      <c r="A510" s="32"/>
      <c r="B510" s="33"/>
      <c r="C510" s="211" t="s">
        <v>724</v>
      </c>
      <c r="D510" s="211" t="s">
        <v>141</v>
      </c>
      <c r="E510" s="212" t="s">
        <v>725</v>
      </c>
      <c r="F510" s="213" t="s">
        <v>726</v>
      </c>
      <c r="G510" s="214" t="s">
        <v>95</v>
      </c>
      <c r="H510" s="215">
        <v>11</v>
      </c>
      <c r="I510" s="216">
        <v>557</v>
      </c>
      <c r="J510" s="216">
        <f>ROUND(I510*H510,2)</f>
        <v>6127</v>
      </c>
      <c r="K510" s="213" t="s">
        <v>145</v>
      </c>
      <c r="L510" s="38"/>
      <c r="M510" s="217" t="s">
        <v>1</v>
      </c>
      <c r="N510" s="218" t="s">
        <v>45</v>
      </c>
      <c r="O510" s="219">
        <v>0</v>
      </c>
      <c r="P510" s="219">
        <f>O510*H510</f>
        <v>0</v>
      </c>
      <c r="Q510" s="219">
        <v>0</v>
      </c>
      <c r="R510" s="219">
        <f>Q510*H510</f>
        <v>0</v>
      </c>
      <c r="S510" s="219">
        <v>0</v>
      </c>
      <c r="T510" s="220">
        <f>S510*H510</f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221" t="s">
        <v>146</v>
      </c>
      <c r="AT510" s="221" t="s">
        <v>141</v>
      </c>
      <c r="AU510" s="221" t="s">
        <v>89</v>
      </c>
      <c r="AY510" s="17" t="s">
        <v>139</v>
      </c>
      <c r="BE510" s="222">
        <f>IF(N510="základní",J510,0)</f>
        <v>6127</v>
      </c>
      <c r="BF510" s="222">
        <f>IF(N510="snížená",J510,0)</f>
        <v>0</v>
      </c>
      <c r="BG510" s="222">
        <f>IF(N510="zákl. přenesená",J510,0)</f>
        <v>0</v>
      </c>
      <c r="BH510" s="222">
        <f>IF(N510="sníž. přenesená",J510,0)</f>
        <v>0</v>
      </c>
      <c r="BI510" s="222">
        <f>IF(N510="nulová",J510,0)</f>
        <v>0</v>
      </c>
      <c r="BJ510" s="17" t="s">
        <v>13</v>
      </c>
      <c r="BK510" s="222">
        <f>ROUND(I510*H510,2)</f>
        <v>6127</v>
      </c>
      <c r="BL510" s="17" t="s">
        <v>146</v>
      </c>
      <c r="BM510" s="221" t="s">
        <v>727</v>
      </c>
    </row>
    <row r="511" s="2" customFormat="1">
      <c r="A511" s="32"/>
      <c r="B511" s="33"/>
      <c r="C511" s="34"/>
      <c r="D511" s="223" t="s">
        <v>148</v>
      </c>
      <c r="E511" s="34"/>
      <c r="F511" s="224" t="s">
        <v>728</v>
      </c>
      <c r="G511" s="34"/>
      <c r="H511" s="34"/>
      <c r="I511" s="34"/>
      <c r="J511" s="34"/>
      <c r="K511" s="34"/>
      <c r="L511" s="38"/>
      <c r="M511" s="225"/>
      <c r="N511" s="226"/>
      <c r="O511" s="84"/>
      <c r="P511" s="84"/>
      <c r="Q511" s="84"/>
      <c r="R511" s="84"/>
      <c r="S511" s="84"/>
      <c r="T511" s="85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T511" s="17" t="s">
        <v>148</v>
      </c>
      <c r="AU511" s="17" t="s">
        <v>89</v>
      </c>
    </row>
    <row r="512" s="13" customFormat="1">
      <c r="A512" s="13"/>
      <c r="B512" s="227"/>
      <c r="C512" s="228"/>
      <c r="D512" s="229" t="s">
        <v>150</v>
      </c>
      <c r="E512" s="230" t="s">
        <v>1</v>
      </c>
      <c r="F512" s="231" t="s">
        <v>101</v>
      </c>
      <c r="G512" s="228"/>
      <c r="H512" s="232">
        <v>11</v>
      </c>
      <c r="I512" s="228"/>
      <c r="J512" s="228"/>
      <c r="K512" s="228"/>
      <c r="L512" s="233"/>
      <c r="M512" s="234"/>
      <c r="N512" s="235"/>
      <c r="O512" s="235"/>
      <c r="P512" s="235"/>
      <c r="Q512" s="235"/>
      <c r="R512" s="235"/>
      <c r="S512" s="235"/>
      <c r="T512" s="23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7" t="s">
        <v>150</v>
      </c>
      <c r="AU512" s="237" t="s">
        <v>89</v>
      </c>
      <c r="AV512" s="13" t="s">
        <v>89</v>
      </c>
      <c r="AW512" s="13" t="s">
        <v>34</v>
      </c>
      <c r="AX512" s="13" t="s">
        <v>80</v>
      </c>
      <c r="AY512" s="237" t="s">
        <v>139</v>
      </c>
    </row>
    <row r="513" s="14" customFormat="1">
      <c r="A513" s="14"/>
      <c r="B513" s="238"/>
      <c r="C513" s="239"/>
      <c r="D513" s="229" t="s">
        <v>150</v>
      </c>
      <c r="E513" s="240" t="s">
        <v>1</v>
      </c>
      <c r="F513" s="241" t="s">
        <v>152</v>
      </c>
      <c r="G513" s="239"/>
      <c r="H513" s="242">
        <v>11</v>
      </c>
      <c r="I513" s="239"/>
      <c r="J513" s="239"/>
      <c r="K513" s="239"/>
      <c r="L513" s="243"/>
      <c r="M513" s="244"/>
      <c r="N513" s="245"/>
      <c r="O513" s="245"/>
      <c r="P513" s="245"/>
      <c r="Q513" s="245"/>
      <c r="R513" s="245"/>
      <c r="S513" s="245"/>
      <c r="T513" s="24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7" t="s">
        <v>150</v>
      </c>
      <c r="AU513" s="247" t="s">
        <v>89</v>
      </c>
      <c r="AV513" s="14" t="s">
        <v>146</v>
      </c>
      <c r="AW513" s="14" t="s">
        <v>34</v>
      </c>
      <c r="AX513" s="14" t="s">
        <v>13</v>
      </c>
      <c r="AY513" s="247" t="s">
        <v>139</v>
      </c>
    </row>
    <row r="514" s="12" customFormat="1" ht="22.8" customHeight="1">
      <c r="A514" s="12"/>
      <c r="B514" s="196"/>
      <c r="C514" s="197"/>
      <c r="D514" s="198" t="s">
        <v>79</v>
      </c>
      <c r="E514" s="209" t="s">
        <v>729</v>
      </c>
      <c r="F514" s="209" t="s">
        <v>730</v>
      </c>
      <c r="G514" s="197"/>
      <c r="H514" s="197"/>
      <c r="I514" s="197"/>
      <c r="J514" s="210">
        <f>BK514</f>
        <v>3362.3700000000003</v>
      </c>
      <c r="K514" s="197"/>
      <c r="L514" s="201"/>
      <c r="M514" s="202"/>
      <c r="N514" s="203"/>
      <c r="O514" s="203"/>
      <c r="P514" s="204">
        <f>SUM(P515:P518)</f>
        <v>2.744008</v>
      </c>
      <c r="Q514" s="203"/>
      <c r="R514" s="204">
        <f>SUM(R515:R518)</f>
        <v>0</v>
      </c>
      <c r="S514" s="203"/>
      <c r="T514" s="205">
        <f>SUM(T515:T518)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06" t="s">
        <v>13</v>
      </c>
      <c r="AT514" s="207" t="s">
        <v>79</v>
      </c>
      <c r="AU514" s="207" t="s">
        <v>13</v>
      </c>
      <c r="AY514" s="206" t="s">
        <v>139</v>
      </c>
      <c r="BK514" s="208">
        <f>SUM(BK515:BK518)</f>
        <v>3362.3700000000003</v>
      </c>
    </row>
    <row r="515" s="2" customFormat="1" ht="33" customHeight="1">
      <c r="A515" s="32"/>
      <c r="B515" s="33"/>
      <c r="C515" s="211" t="s">
        <v>731</v>
      </c>
      <c r="D515" s="211" t="s">
        <v>141</v>
      </c>
      <c r="E515" s="212" t="s">
        <v>732</v>
      </c>
      <c r="F515" s="213" t="s">
        <v>733</v>
      </c>
      <c r="G515" s="214" t="s">
        <v>95</v>
      </c>
      <c r="H515" s="215">
        <v>38.648000000000003</v>
      </c>
      <c r="I515" s="216">
        <v>76.700000000000003</v>
      </c>
      <c r="J515" s="216">
        <f>ROUND(I515*H515,2)</f>
        <v>2964.3000000000002</v>
      </c>
      <c r="K515" s="213" t="s">
        <v>145</v>
      </c>
      <c r="L515" s="38"/>
      <c r="M515" s="217" t="s">
        <v>1</v>
      </c>
      <c r="N515" s="218" t="s">
        <v>45</v>
      </c>
      <c r="O515" s="219">
        <v>0.066000000000000003</v>
      </c>
      <c r="P515" s="219">
        <f>O515*H515</f>
        <v>2.5507680000000001</v>
      </c>
      <c r="Q515" s="219">
        <v>0</v>
      </c>
      <c r="R515" s="219">
        <f>Q515*H515</f>
        <v>0</v>
      </c>
      <c r="S515" s="219">
        <v>0</v>
      </c>
      <c r="T515" s="220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221" t="s">
        <v>146</v>
      </c>
      <c r="AT515" s="221" t="s">
        <v>141</v>
      </c>
      <c r="AU515" s="221" t="s">
        <v>89</v>
      </c>
      <c r="AY515" s="17" t="s">
        <v>139</v>
      </c>
      <c r="BE515" s="222">
        <f>IF(N515="základní",J515,0)</f>
        <v>2964.3000000000002</v>
      </c>
      <c r="BF515" s="222">
        <f>IF(N515="snížená",J515,0)</f>
        <v>0</v>
      </c>
      <c r="BG515" s="222">
        <f>IF(N515="zákl. přenesená",J515,0)</f>
        <v>0</v>
      </c>
      <c r="BH515" s="222">
        <f>IF(N515="sníž. přenesená",J515,0)</f>
        <v>0</v>
      </c>
      <c r="BI515" s="222">
        <f>IF(N515="nulová",J515,0)</f>
        <v>0</v>
      </c>
      <c r="BJ515" s="17" t="s">
        <v>13</v>
      </c>
      <c r="BK515" s="222">
        <f>ROUND(I515*H515,2)</f>
        <v>2964.3000000000002</v>
      </c>
      <c r="BL515" s="17" t="s">
        <v>146</v>
      </c>
      <c r="BM515" s="221" t="s">
        <v>734</v>
      </c>
    </row>
    <row r="516" s="2" customFormat="1">
      <c r="A516" s="32"/>
      <c r="B516" s="33"/>
      <c r="C516" s="34"/>
      <c r="D516" s="223" t="s">
        <v>148</v>
      </c>
      <c r="E516" s="34"/>
      <c r="F516" s="224" t="s">
        <v>735</v>
      </c>
      <c r="G516" s="34"/>
      <c r="H516" s="34"/>
      <c r="I516" s="34"/>
      <c r="J516" s="34"/>
      <c r="K516" s="34"/>
      <c r="L516" s="38"/>
      <c r="M516" s="225"/>
      <c r="N516" s="226"/>
      <c r="O516" s="84"/>
      <c r="P516" s="84"/>
      <c r="Q516" s="84"/>
      <c r="R516" s="84"/>
      <c r="S516" s="84"/>
      <c r="T516" s="85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T516" s="17" t="s">
        <v>148</v>
      </c>
      <c r="AU516" s="17" t="s">
        <v>89</v>
      </c>
    </row>
    <row r="517" s="2" customFormat="1" ht="33" customHeight="1">
      <c r="A517" s="32"/>
      <c r="B517" s="33"/>
      <c r="C517" s="211" t="s">
        <v>736</v>
      </c>
      <c r="D517" s="211" t="s">
        <v>141</v>
      </c>
      <c r="E517" s="212" t="s">
        <v>737</v>
      </c>
      <c r="F517" s="213" t="s">
        <v>738</v>
      </c>
      <c r="G517" s="214" t="s">
        <v>95</v>
      </c>
      <c r="H517" s="215">
        <v>38.648000000000003</v>
      </c>
      <c r="I517" s="216">
        <v>10.300000000000001</v>
      </c>
      <c r="J517" s="216">
        <f>ROUND(I517*H517,2)</f>
        <v>398.06999999999999</v>
      </c>
      <c r="K517" s="213" t="s">
        <v>145</v>
      </c>
      <c r="L517" s="38"/>
      <c r="M517" s="217" t="s">
        <v>1</v>
      </c>
      <c r="N517" s="218" t="s">
        <v>45</v>
      </c>
      <c r="O517" s="219">
        <v>0.0050000000000000001</v>
      </c>
      <c r="P517" s="219">
        <f>O517*H517</f>
        <v>0.19324000000000002</v>
      </c>
      <c r="Q517" s="219">
        <v>0</v>
      </c>
      <c r="R517" s="219">
        <f>Q517*H517</f>
        <v>0</v>
      </c>
      <c r="S517" s="219">
        <v>0</v>
      </c>
      <c r="T517" s="220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221" t="s">
        <v>146</v>
      </c>
      <c r="AT517" s="221" t="s">
        <v>141</v>
      </c>
      <c r="AU517" s="221" t="s">
        <v>89</v>
      </c>
      <c r="AY517" s="17" t="s">
        <v>139</v>
      </c>
      <c r="BE517" s="222">
        <f>IF(N517="základní",J517,0)</f>
        <v>398.06999999999999</v>
      </c>
      <c r="BF517" s="222">
        <f>IF(N517="snížená",J517,0)</f>
        <v>0</v>
      </c>
      <c r="BG517" s="222">
        <f>IF(N517="zákl. přenesená",J517,0)</f>
        <v>0</v>
      </c>
      <c r="BH517" s="222">
        <f>IF(N517="sníž. přenesená",J517,0)</f>
        <v>0</v>
      </c>
      <c r="BI517" s="222">
        <f>IF(N517="nulová",J517,0)</f>
        <v>0</v>
      </c>
      <c r="BJ517" s="17" t="s">
        <v>13</v>
      </c>
      <c r="BK517" s="222">
        <f>ROUND(I517*H517,2)</f>
        <v>398.06999999999999</v>
      </c>
      <c r="BL517" s="17" t="s">
        <v>146</v>
      </c>
      <c r="BM517" s="221" t="s">
        <v>739</v>
      </c>
    </row>
    <row r="518" s="2" customFormat="1">
      <c r="A518" s="32"/>
      <c r="B518" s="33"/>
      <c r="C518" s="34"/>
      <c r="D518" s="223" t="s">
        <v>148</v>
      </c>
      <c r="E518" s="34"/>
      <c r="F518" s="224" t="s">
        <v>740</v>
      </c>
      <c r="G518" s="34"/>
      <c r="H518" s="34"/>
      <c r="I518" s="34"/>
      <c r="J518" s="34"/>
      <c r="K518" s="34"/>
      <c r="L518" s="38"/>
      <c r="M518" s="225"/>
      <c r="N518" s="226"/>
      <c r="O518" s="84"/>
      <c r="P518" s="84"/>
      <c r="Q518" s="84"/>
      <c r="R518" s="84"/>
      <c r="S518" s="84"/>
      <c r="T518" s="85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T518" s="17" t="s">
        <v>148</v>
      </c>
      <c r="AU518" s="17" t="s">
        <v>89</v>
      </c>
    </row>
    <row r="519" s="12" customFormat="1" ht="25.92" customHeight="1">
      <c r="A519" s="12"/>
      <c r="B519" s="196"/>
      <c r="C519" s="197"/>
      <c r="D519" s="198" t="s">
        <v>79</v>
      </c>
      <c r="E519" s="199" t="s">
        <v>324</v>
      </c>
      <c r="F519" s="199" t="s">
        <v>741</v>
      </c>
      <c r="G519" s="197"/>
      <c r="H519" s="197"/>
      <c r="I519" s="197"/>
      <c r="J519" s="200">
        <f>BK519</f>
        <v>30518.480000000003</v>
      </c>
      <c r="K519" s="197"/>
      <c r="L519" s="201"/>
      <c r="M519" s="202"/>
      <c r="N519" s="203"/>
      <c r="O519" s="203"/>
      <c r="P519" s="204">
        <f>P520</f>
        <v>4.164256</v>
      </c>
      <c r="Q519" s="203"/>
      <c r="R519" s="204">
        <f>R520</f>
        <v>0.44414300000000001</v>
      </c>
      <c r="S519" s="203"/>
      <c r="T519" s="205">
        <f>T520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6" t="s">
        <v>158</v>
      </c>
      <c r="AT519" s="207" t="s">
        <v>79</v>
      </c>
      <c r="AU519" s="207" t="s">
        <v>80</v>
      </c>
      <c r="AY519" s="206" t="s">
        <v>139</v>
      </c>
      <c r="BK519" s="208">
        <f>BK520</f>
        <v>30518.480000000003</v>
      </c>
    </row>
    <row r="520" s="12" customFormat="1" ht="22.8" customHeight="1">
      <c r="A520" s="12"/>
      <c r="B520" s="196"/>
      <c r="C520" s="197"/>
      <c r="D520" s="198" t="s">
        <v>79</v>
      </c>
      <c r="E520" s="209" t="s">
        <v>742</v>
      </c>
      <c r="F520" s="209" t="s">
        <v>743</v>
      </c>
      <c r="G520" s="197"/>
      <c r="H520" s="197"/>
      <c r="I520" s="197"/>
      <c r="J520" s="210">
        <f>BK520</f>
        <v>30518.480000000003</v>
      </c>
      <c r="K520" s="197"/>
      <c r="L520" s="201"/>
      <c r="M520" s="202"/>
      <c r="N520" s="203"/>
      <c r="O520" s="203"/>
      <c r="P520" s="204">
        <f>SUM(P521:P536)</f>
        <v>4.164256</v>
      </c>
      <c r="Q520" s="203"/>
      <c r="R520" s="204">
        <f>SUM(R521:R536)</f>
        <v>0.44414300000000001</v>
      </c>
      <c r="S520" s="203"/>
      <c r="T520" s="205">
        <f>SUM(T521:T536)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06" t="s">
        <v>158</v>
      </c>
      <c r="AT520" s="207" t="s">
        <v>79</v>
      </c>
      <c r="AU520" s="207" t="s">
        <v>13</v>
      </c>
      <c r="AY520" s="206" t="s">
        <v>139</v>
      </c>
      <c r="BK520" s="208">
        <f>SUM(BK521:BK536)</f>
        <v>30518.480000000003</v>
      </c>
    </row>
    <row r="521" s="2" customFormat="1" ht="33" customHeight="1">
      <c r="A521" s="32"/>
      <c r="B521" s="33"/>
      <c r="C521" s="211" t="s">
        <v>744</v>
      </c>
      <c r="D521" s="211" t="s">
        <v>141</v>
      </c>
      <c r="E521" s="212" t="s">
        <v>745</v>
      </c>
      <c r="F521" s="213" t="s">
        <v>746</v>
      </c>
      <c r="G521" s="214" t="s">
        <v>387</v>
      </c>
      <c r="H521" s="215">
        <v>14</v>
      </c>
      <c r="I521" s="216">
        <v>53.299999999999997</v>
      </c>
      <c r="J521" s="216">
        <f>ROUND(I521*H521,2)</f>
        <v>746.20000000000005</v>
      </c>
      <c r="K521" s="213" t="s">
        <v>145</v>
      </c>
      <c r="L521" s="38"/>
      <c r="M521" s="217" t="s">
        <v>1</v>
      </c>
      <c r="N521" s="218" t="s">
        <v>45</v>
      </c>
      <c r="O521" s="219">
        <v>0.14199999999999999</v>
      </c>
      <c r="P521" s="219">
        <f>O521*H521</f>
        <v>1.9879999999999998</v>
      </c>
      <c r="Q521" s="219">
        <v>0</v>
      </c>
      <c r="R521" s="219">
        <f>Q521*H521</f>
        <v>0</v>
      </c>
      <c r="S521" s="219">
        <v>0</v>
      </c>
      <c r="T521" s="220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221" t="s">
        <v>538</v>
      </c>
      <c r="AT521" s="221" t="s">
        <v>141</v>
      </c>
      <c r="AU521" s="221" t="s">
        <v>89</v>
      </c>
      <c r="AY521" s="17" t="s">
        <v>139</v>
      </c>
      <c r="BE521" s="222">
        <f>IF(N521="základní",J521,0)</f>
        <v>746.20000000000005</v>
      </c>
      <c r="BF521" s="222">
        <f>IF(N521="snížená",J521,0)</f>
        <v>0</v>
      </c>
      <c r="BG521" s="222">
        <f>IF(N521="zákl. přenesená",J521,0)</f>
        <v>0</v>
      </c>
      <c r="BH521" s="222">
        <f>IF(N521="sníž. přenesená",J521,0)</f>
        <v>0</v>
      </c>
      <c r="BI521" s="222">
        <f>IF(N521="nulová",J521,0)</f>
        <v>0</v>
      </c>
      <c r="BJ521" s="17" t="s">
        <v>13</v>
      </c>
      <c r="BK521" s="222">
        <f>ROUND(I521*H521,2)</f>
        <v>746.20000000000005</v>
      </c>
      <c r="BL521" s="17" t="s">
        <v>538</v>
      </c>
      <c r="BM521" s="221" t="s">
        <v>747</v>
      </c>
    </row>
    <row r="522" s="2" customFormat="1">
      <c r="A522" s="32"/>
      <c r="B522" s="33"/>
      <c r="C522" s="34"/>
      <c r="D522" s="223" t="s">
        <v>148</v>
      </c>
      <c r="E522" s="34"/>
      <c r="F522" s="224" t="s">
        <v>748</v>
      </c>
      <c r="G522" s="34"/>
      <c r="H522" s="34"/>
      <c r="I522" s="34"/>
      <c r="J522" s="34"/>
      <c r="K522" s="34"/>
      <c r="L522" s="38"/>
      <c r="M522" s="225"/>
      <c r="N522" s="226"/>
      <c r="O522" s="84"/>
      <c r="P522" s="84"/>
      <c r="Q522" s="84"/>
      <c r="R522" s="84"/>
      <c r="S522" s="84"/>
      <c r="T522" s="85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T522" s="17" t="s">
        <v>148</v>
      </c>
      <c r="AU522" s="17" t="s">
        <v>89</v>
      </c>
    </row>
    <row r="523" s="13" customFormat="1">
      <c r="A523" s="13"/>
      <c r="B523" s="227"/>
      <c r="C523" s="228"/>
      <c r="D523" s="229" t="s">
        <v>150</v>
      </c>
      <c r="E523" s="230" t="s">
        <v>1</v>
      </c>
      <c r="F523" s="231" t="s">
        <v>749</v>
      </c>
      <c r="G523" s="228"/>
      <c r="H523" s="232">
        <v>14</v>
      </c>
      <c r="I523" s="228"/>
      <c r="J523" s="228"/>
      <c r="K523" s="228"/>
      <c r="L523" s="233"/>
      <c r="M523" s="234"/>
      <c r="N523" s="235"/>
      <c r="O523" s="235"/>
      <c r="P523" s="235"/>
      <c r="Q523" s="235"/>
      <c r="R523" s="235"/>
      <c r="S523" s="235"/>
      <c r="T523" s="23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7" t="s">
        <v>150</v>
      </c>
      <c r="AU523" s="237" t="s">
        <v>89</v>
      </c>
      <c r="AV523" s="13" t="s">
        <v>89</v>
      </c>
      <c r="AW523" s="13" t="s">
        <v>34</v>
      </c>
      <c r="AX523" s="13" t="s">
        <v>80</v>
      </c>
      <c r="AY523" s="237" t="s">
        <v>139</v>
      </c>
    </row>
    <row r="524" s="14" customFormat="1">
      <c r="A524" s="14"/>
      <c r="B524" s="238"/>
      <c r="C524" s="239"/>
      <c r="D524" s="229" t="s">
        <v>150</v>
      </c>
      <c r="E524" s="240" t="s">
        <v>1</v>
      </c>
      <c r="F524" s="241" t="s">
        <v>152</v>
      </c>
      <c r="G524" s="239"/>
      <c r="H524" s="242">
        <v>14</v>
      </c>
      <c r="I524" s="239"/>
      <c r="J524" s="239"/>
      <c r="K524" s="239"/>
      <c r="L524" s="243"/>
      <c r="M524" s="244"/>
      <c r="N524" s="245"/>
      <c r="O524" s="245"/>
      <c r="P524" s="245"/>
      <c r="Q524" s="245"/>
      <c r="R524" s="245"/>
      <c r="S524" s="245"/>
      <c r="T524" s="24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7" t="s">
        <v>150</v>
      </c>
      <c r="AU524" s="247" t="s">
        <v>89</v>
      </c>
      <c r="AV524" s="14" t="s">
        <v>146</v>
      </c>
      <c r="AW524" s="14" t="s">
        <v>34</v>
      </c>
      <c r="AX524" s="14" t="s">
        <v>13</v>
      </c>
      <c r="AY524" s="247" t="s">
        <v>139</v>
      </c>
    </row>
    <row r="525" s="2" customFormat="1" ht="24.15" customHeight="1">
      <c r="A525" s="32"/>
      <c r="B525" s="33"/>
      <c r="C525" s="257" t="s">
        <v>750</v>
      </c>
      <c r="D525" s="257" t="s">
        <v>324</v>
      </c>
      <c r="E525" s="258" t="s">
        <v>751</v>
      </c>
      <c r="F525" s="259" t="s">
        <v>752</v>
      </c>
      <c r="G525" s="260" t="s">
        <v>387</v>
      </c>
      <c r="H525" s="261">
        <v>14</v>
      </c>
      <c r="I525" s="262">
        <v>168</v>
      </c>
      <c r="J525" s="262">
        <f>ROUND(I525*H525,2)</f>
        <v>2352</v>
      </c>
      <c r="K525" s="259" t="s">
        <v>145</v>
      </c>
      <c r="L525" s="263"/>
      <c r="M525" s="264" t="s">
        <v>1</v>
      </c>
      <c r="N525" s="265" t="s">
        <v>45</v>
      </c>
      <c r="O525" s="219">
        <v>0</v>
      </c>
      <c r="P525" s="219">
        <f>O525*H525</f>
        <v>0</v>
      </c>
      <c r="Q525" s="219">
        <v>0.031</v>
      </c>
      <c r="R525" s="219">
        <f>Q525*H525</f>
        <v>0.434</v>
      </c>
      <c r="S525" s="219">
        <v>0</v>
      </c>
      <c r="T525" s="220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221" t="s">
        <v>589</v>
      </c>
      <c r="AT525" s="221" t="s">
        <v>324</v>
      </c>
      <c r="AU525" s="221" t="s">
        <v>89</v>
      </c>
      <c r="AY525" s="17" t="s">
        <v>139</v>
      </c>
      <c r="BE525" s="222">
        <f>IF(N525="základní",J525,0)</f>
        <v>2352</v>
      </c>
      <c r="BF525" s="222">
        <f>IF(N525="snížená",J525,0)</f>
        <v>0</v>
      </c>
      <c r="BG525" s="222">
        <f>IF(N525="zákl. přenesená",J525,0)</f>
        <v>0</v>
      </c>
      <c r="BH525" s="222">
        <f>IF(N525="sníž. přenesená",J525,0)</f>
        <v>0</v>
      </c>
      <c r="BI525" s="222">
        <f>IF(N525="nulová",J525,0)</f>
        <v>0</v>
      </c>
      <c r="BJ525" s="17" t="s">
        <v>13</v>
      </c>
      <c r="BK525" s="222">
        <f>ROUND(I525*H525,2)</f>
        <v>2352</v>
      </c>
      <c r="BL525" s="17" t="s">
        <v>589</v>
      </c>
      <c r="BM525" s="221" t="s">
        <v>753</v>
      </c>
    </row>
    <row r="526" s="2" customFormat="1" ht="24.15" customHeight="1">
      <c r="A526" s="32"/>
      <c r="B526" s="33"/>
      <c r="C526" s="211" t="s">
        <v>754</v>
      </c>
      <c r="D526" s="211" t="s">
        <v>141</v>
      </c>
      <c r="E526" s="212" t="s">
        <v>755</v>
      </c>
      <c r="F526" s="213" t="s">
        <v>756</v>
      </c>
      <c r="G526" s="214" t="s">
        <v>514</v>
      </c>
      <c r="H526" s="215">
        <v>1</v>
      </c>
      <c r="I526" s="216">
        <v>25000</v>
      </c>
      <c r="J526" s="216">
        <f>ROUND(I526*H526,2)</f>
        <v>25000</v>
      </c>
      <c r="K526" s="213" t="s">
        <v>1</v>
      </c>
      <c r="L526" s="38"/>
      <c r="M526" s="217" t="s">
        <v>1</v>
      </c>
      <c r="N526" s="218" t="s">
        <v>45</v>
      </c>
      <c r="O526" s="219">
        <v>0</v>
      </c>
      <c r="P526" s="219">
        <f>O526*H526</f>
        <v>0</v>
      </c>
      <c r="Q526" s="219">
        <v>0</v>
      </c>
      <c r="R526" s="219">
        <f>Q526*H526</f>
        <v>0</v>
      </c>
      <c r="S526" s="219">
        <v>0</v>
      </c>
      <c r="T526" s="220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221" t="s">
        <v>538</v>
      </c>
      <c r="AT526" s="221" t="s">
        <v>141</v>
      </c>
      <c r="AU526" s="221" t="s">
        <v>89</v>
      </c>
      <c r="AY526" s="17" t="s">
        <v>139</v>
      </c>
      <c r="BE526" s="222">
        <f>IF(N526="základní",J526,0)</f>
        <v>25000</v>
      </c>
      <c r="BF526" s="222">
        <f>IF(N526="snížená",J526,0)</f>
        <v>0</v>
      </c>
      <c r="BG526" s="222">
        <f>IF(N526="zákl. přenesená",J526,0)</f>
        <v>0</v>
      </c>
      <c r="BH526" s="222">
        <f>IF(N526="sníž. přenesená",J526,0)</f>
        <v>0</v>
      </c>
      <c r="BI526" s="222">
        <f>IF(N526="nulová",J526,0)</f>
        <v>0</v>
      </c>
      <c r="BJ526" s="17" t="s">
        <v>13</v>
      </c>
      <c r="BK526" s="222">
        <f>ROUND(I526*H526,2)</f>
        <v>25000</v>
      </c>
      <c r="BL526" s="17" t="s">
        <v>538</v>
      </c>
      <c r="BM526" s="221" t="s">
        <v>757</v>
      </c>
    </row>
    <row r="527" s="2" customFormat="1">
      <c r="A527" s="32"/>
      <c r="B527" s="33"/>
      <c r="C527" s="34"/>
      <c r="D527" s="229" t="s">
        <v>463</v>
      </c>
      <c r="E527" s="34"/>
      <c r="F527" s="266" t="s">
        <v>758</v>
      </c>
      <c r="G527" s="34"/>
      <c r="H527" s="34"/>
      <c r="I527" s="34"/>
      <c r="J527" s="34"/>
      <c r="K527" s="34"/>
      <c r="L527" s="38"/>
      <c r="M527" s="225"/>
      <c r="N527" s="226"/>
      <c r="O527" s="84"/>
      <c r="P527" s="84"/>
      <c r="Q527" s="84"/>
      <c r="R527" s="84"/>
      <c r="S527" s="84"/>
      <c r="T527" s="85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T527" s="17" t="s">
        <v>463</v>
      </c>
      <c r="AU527" s="17" t="s">
        <v>89</v>
      </c>
    </row>
    <row r="528" s="2" customFormat="1" ht="24.15" customHeight="1">
      <c r="A528" s="32"/>
      <c r="B528" s="33"/>
      <c r="C528" s="211" t="s">
        <v>759</v>
      </c>
      <c r="D528" s="211" t="s">
        <v>141</v>
      </c>
      <c r="E528" s="212" t="s">
        <v>760</v>
      </c>
      <c r="F528" s="213" t="s">
        <v>761</v>
      </c>
      <c r="G528" s="214" t="s">
        <v>387</v>
      </c>
      <c r="H528" s="215">
        <v>14</v>
      </c>
      <c r="I528" s="216">
        <v>53.299999999999997</v>
      </c>
      <c r="J528" s="216">
        <f>ROUND(I528*H528,2)</f>
        <v>746.20000000000005</v>
      </c>
      <c r="K528" s="213" t="s">
        <v>145</v>
      </c>
      <c r="L528" s="38"/>
      <c r="M528" s="217" t="s">
        <v>1</v>
      </c>
      <c r="N528" s="218" t="s">
        <v>45</v>
      </c>
      <c r="O528" s="219">
        <v>0.14199999999999999</v>
      </c>
      <c r="P528" s="219">
        <f>O528*H528</f>
        <v>1.9879999999999998</v>
      </c>
      <c r="Q528" s="219">
        <v>0</v>
      </c>
      <c r="R528" s="219">
        <f>Q528*H528</f>
        <v>0</v>
      </c>
      <c r="S528" s="219">
        <v>0</v>
      </c>
      <c r="T528" s="220">
        <f>S528*H528</f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221" t="s">
        <v>538</v>
      </c>
      <c r="AT528" s="221" t="s">
        <v>141</v>
      </c>
      <c r="AU528" s="221" t="s">
        <v>89</v>
      </c>
      <c r="AY528" s="17" t="s">
        <v>139</v>
      </c>
      <c r="BE528" s="222">
        <f>IF(N528="základní",J528,0)</f>
        <v>746.20000000000005</v>
      </c>
      <c r="BF528" s="222">
        <f>IF(N528="snížená",J528,0)</f>
        <v>0</v>
      </c>
      <c r="BG528" s="222">
        <f>IF(N528="zákl. přenesená",J528,0)</f>
        <v>0</v>
      </c>
      <c r="BH528" s="222">
        <f>IF(N528="sníž. přenesená",J528,0)</f>
        <v>0</v>
      </c>
      <c r="BI528" s="222">
        <f>IF(N528="nulová",J528,0)</f>
        <v>0</v>
      </c>
      <c r="BJ528" s="17" t="s">
        <v>13</v>
      </c>
      <c r="BK528" s="222">
        <f>ROUND(I528*H528,2)</f>
        <v>746.20000000000005</v>
      </c>
      <c r="BL528" s="17" t="s">
        <v>538</v>
      </c>
      <c r="BM528" s="221" t="s">
        <v>762</v>
      </c>
    </row>
    <row r="529" s="2" customFormat="1">
      <c r="A529" s="32"/>
      <c r="B529" s="33"/>
      <c r="C529" s="34"/>
      <c r="D529" s="223" t="s">
        <v>148</v>
      </c>
      <c r="E529" s="34"/>
      <c r="F529" s="224" t="s">
        <v>763</v>
      </c>
      <c r="G529" s="34"/>
      <c r="H529" s="34"/>
      <c r="I529" s="34"/>
      <c r="J529" s="34"/>
      <c r="K529" s="34"/>
      <c r="L529" s="38"/>
      <c r="M529" s="225"/>
      <c r="N529" s="226"/>
      <c r="O529" s="84"/>
      <c r="P529" s="84"/>
      <c r="Q529" s="84"/>
      <c r="R529" s="84"/>
      <c r="S529" s="84"/>
      <c r="T529" s="85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T529" s="17" t="s">
        <v>148</v>
      </c>
      <c r="AU529" s="17" t="s">
        <v>89</v>
      </c>
    </row>
    <row r="530" s="2" customFormat="1">
      <c r="A530" s="32"/>
      <c r="B530" s="33"/>
      <c r="C530" s="34"/>
      <c r="D530" s="229" t="s">
        <v>463</v>
      </c>
      <c r="E530" s="34"/>
      <c r="F530" s="266" t="s">
        <v>764</v>
      </c>
      <c r="G530" s="34"/>
      <c r="H530" s="34"/>
      <c r="I530" s="34"/>
      <c r="J530" s="34"/>
      <c r="K530" s="34"/>
      <c r="L530" s="38"/>
      <c r="M530" s="225"/>
      <c r="N530" s="226"/>
      <c r="O530" s="84"/>
      <c r="P530" s="84"/>
      <c r="Q530" s="84"/>
      <c r="R530" s="84"/>
      <c r="S530" s="84"/>
      <c r="T530" s="85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T530" s="17" t="s">
        <v>463</v>
      </c>
      <c r="AU530" s="17" t="s">
        <v>89</v>
      </c>
    </row>
    <row r="531" s="13" customFormat="1">
      <c r="A531" s="13"/>
      <c r="B531" s="227"/>
      <c r="C531" s="228"/>
      <c r="D531" s="229" t="s">
        <v>150</v>
      </c>
      <c r="E531" s="230" t="s">
        <v>1</v>
      </c>
      <c r="F531" s="231" t="s">
        <v>765</v>
      </c>
      <c r="G531" s="228"/>
      <c r="H531" s="232">
        <v>14</v>
      </c>
      <c r="I531" s="228"/>
      <c r="J531" s="228"/>
      <c r="K531" s="228"/>
      <c r="L531" s="233"/>
      <c r="M531" s="234"/>
      <c r="N531" s="235"/>
      <c r="O531" s="235"/>
      <c r="P531" s="235"/>
      <c r="Q531" s="235"/>
      <c r="R531" s="235"/>
      <c r="S531" s="235"/>
      <c r="T531" s="23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7" t="s">
        <v>150</v>
      </c>
      <c r="AU531" s="237" t="s">
        <v>89</v>
      </c>
      <c r="AV531" s="13" t="s">
        <v>89</v>
      </c>
      <c r="AW531" s="13" t="s">
        <v>34</v>
      </c>
      <c r="AX531" s="13" t="s">
        <v>80</v>
      </c>
      <c r="AY531" s="237" t="s">
        <v>139</v>
      </c>
    </row>
    <row r="532" s="14" customFormat="1">
      <c r="A532" s="14"/>
      <c r="B532" s="238"/>
      <c r="C532" s="239"/>
      <c r="D532" s="229" t="s">
        <v>150</v>
      </c>
      <c r="E532" s="240" t="s">
        <v>1</v>
      </c>
      <c r="F532" s="241" t="s">
        <v>152</v>
      </c>
      <c r="G532" s="239"/>
      <c r="H532" s="242">
        <v>14</v>
      </c>
      <c r="I532" s="239"/>
      <c r="J532" s="239"/>
      <c r="K532" s="239"/>
      <c r="L532" s="243"/>
      <c r="M532" s="244"/>
      <c r="N532" s="245"/>
      <c r="O532" s="245"/>
      <c r="P532" s="245"/>
      <c r="Q532" s="245"/>
      <c r="R532" s="245"/>
      <c r="S532" s="245"/>
      <c r="T532" s="24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7" t="s">
        <v>150</v>
      </c>
      <c r="AU532" s="247" t="s">
        <v>89</v>
      </c>
      <c r="AV532" s="14" t="s">
        <v>146</v>
      </c>
      <c r="AW532" s="14" t="s">
        <v>34</v>
      </c>
      <c r="AX532" s="14" t="s">
        <v>13</v>
      </c>
      <c r="AY532" s="247" t="s">
        <v>139</v>
      </c>
    </row>
    <row r="533" s="2" customFormat="1" ht="33" customHeight="1">
      <c r="A533" s="32"/>
      <c r="B533" s="33"/>
      <c r="C533" s="257" t="s">
        <v>766</v>
      </c>
      <c r="D533" s="257" t="s">
        <v>324</v>
      </c>
      <c r="E533" s="258" t="s">
        <v>767</v>
      </c>
      <c r="F533" s="259" t="s">
        <v>768</v>
      </c>
      <c r="G533" s="260" t="s">
        <v>387</v>
      </c>
      <c r="H533" s="261">
        <v>14.699999999999999</v>
      </c>
      <c r="I533" s="262">
        <v>106</v>
      </c>
      <c r="J533" s="262">
        <f>ROUND(I533*H533,2)</f>
        <v>1558.2000000000001</v>
      </c>
      <c r="K533" s="259" t="s">
        <v>145</v>
      </c>
      <c r="L533" s="263"/>
      <c r="M533" s="264" t="s">
        <v>1</v>
      </c>
      <c r="N533" s="265" t="s">
        <v>45</v>
      </c>
      <c r="O533" s="219">
        <v>0</v>
      </c>
      <c r="P533" s="219">
        <f>O533*H533</f>
        <v>0</v>
      </c>
      <c r="Q533" s="219">
        <v>0.00068999999999999997</v>
      </c>
      <c r="R533" s="219">
        <f>Q533*H533</f>
        <v>0.010142999999999999</v>
      </c>
      <c r="S533" s="219">
        <v>0</v>
      </c>
      <c r="T533" s="220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221" t="s">
        <v>589</v>
      </c>
      <c r="AT533" s="221" t="s">
        <v>324</v>
      </c>
      <c r="AU533" s="221" t="s">
        <v>89</v>
      </c>
      <c r="AY533" s="17" t="s">
        <v>139</v>
      </c>
      <c r="BE533" s="222">
        <f>IF(N533="základní",J533,0)</f>
        <v>1558.2000000000001</v>
      </c>
      <c r="BF533" s="222">
        <f>IF(N533="snížená",J533,0)</f>
        <v>0</v>
      </c>
      <c r="BG533" s="222">
        <f>IF(N533="zákl. přenesená",J533,0)</f>
        <v>0</v>
      </c>
      <c r="BH533" s="222">
        <f>IF(N533="sníž. přenesená",J533,0)</f>
        <v>0</v>
      </c>
      <c r="BI533" s="222">
        <f>IF(N533="nulová",J533,0)</f>
        <v>0</v>
      </c>
      <c r="BJ533" s="17" t="s">
        <v>13</v>
      </c>
      <c r="BK533" s="222">
        <f>ROUND(I533*H533,2)</f>
        <v>1558.2000000000001</v>
      </c>
      <c r="BL533" s="17" t="s">
        <v>589</v>
      </c>
      <c r="BM533" s="221" t="s">
        <v>769</v>
      </c>
    </row>
    <row r="534" s="13" customFormat="1">
      <c r="A534" s="13"/>
      <c r="B534" s="227"/>
      <c r="C534" s="228"/>
      <c r="D534" s="229" t="s">
        <v>150</v>
      </c>
      <c r="E534" s="228"/>
      <c r="F534" s="231" t="s">
        <v>770</v>
      </c>
      <c r="G534" s="228"/>
      <c r="H534" s="232">
        <v>14.699999999999999</v>
      </c>
      <c r="I534" s="228"/>
      <c r="J534" s="228"/>
      <c r="K534" s="228"/>
      <c r="L534" s="233"/>
      <c r="M534" s="234"/>
      <c r="N534" s="235"/>
      <c r="O534" s="235"/>
      <c r="P534" s="235"/>
      <c r="Q534" s="235"/>
      <c r="R534" s="235"/>
      <c r="S534" s="235"/>
      <c r="T534" s="23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7" t="s">
        <v>150</v>
      </c>
      <c r="AU534" s="237" t="s">
        <v>89</v>
      </c>
      <c r="AV534" s="13" t="s">
        <v>89</v>
      </c>
      <c r="AW534" s="13" t="s">
        <v>4</v>
      </c>
      <c r="AX534" s="13" t="s">
        <v>13</v>
      </c>
      <c r="AY534" s="237" t="s">
        <v>139</v>
      </c>
    </row>
    <row r="535" s="2" customFormat="1" ht="24.15" customHeight="1">
      <c r="A535" s="32"/>
      <c r="B535" s="33"/>
      <c r="C535" s="211" t="s">
        <v>771</v>
      </c>
      <c r="D535" s="211" t="s">
        <v>141</v>
      </c>
      <c r="E535" s="212" t="s">
        <v>772</v>
      </c>
      <c r="F535" s="213" t="s">
        <v>773</v>
      </c>
      <c r="G535" s="214" t="s">
        <v>95</v>
      </c>
      <c r="H535" s="215">
        <v>0.44400000000000001</v>
      </c>
      <c r="I535" s="216">
        <v>261</v>
      </c>
      <c r="J535" s="216">
        <f>ROUND(I535*H535,2)</f>
        <v>115.88</v>
      </c>
      <c r="K535" s="213" t="s">
        <v>145</v>
      </c>
      <c r="L535" s="38"/>
      <c r="M535" s="217" t="s">
        <v>1</v>
      </c>
      <c r="N535" s="218" t="s">
        <v>45</v>
      </c>
      <c r="O535" s="219">
        <v>0.42399999999999999</v>
      </c>
      <c r="P535" s="219">
        <f>O535*H535</f>
        <v>0.18825600000000001</v>
      </c>
      <c r="Q535" s="219">
        <v>0</v>
      </c>
      <c r="R535" s="219">
        <f>Q535*H535</f>
        <v>0</v>
      </c>
      <c r="S535" s="219">
        <v>0</v>
      </c>
      <c r="T535" s="220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221" t="s">
        <v>538</v>
      </c>
      <c r="AT535" s="221" t="s">
        <v>141</v>
      </c>
      <c r="AU535" s="221" t="s">
        <v>89</v>
      </c>
      <c r="AY535" s="17" t="s">
        <v>139</v>
      </c>
      <c r="BE535" s="222">
        <f>IF(N535="základní",J535,0)</f>
        <v>115.88</v>
      </c>
      <c r="BF535" s="222">
        <f>IF(N535="snížená",J535,0)</f>
        <v>0</v>
      </c>
      <c r="BG535" s="222">
        <f>IF(N535="zákl. přenesená",J535,0)</f>
        <v>0</v>
      </c>
      <c r="BH535" s="222">
        <f>IF(N535="sníž. přenesená",J535,0)</f>
        <v>0</v>
      </c>
      <c r="BI535" s="222">
        <f>IF(N535="nulová",J535,0)</f>
        <v>0</v>
      </c>
      <c r="BJ535" s="17" t="s">
        <v>13</v>
      </c>
      <c r="BK535" s="222">
        <f>ROUND(I535*H535,2)</f>
        <v>115.88</v>
      </c>
      <c r="BL535" s="17" t="s">
        <v>538</v>
      </c>
      <c r="BM535" s="221" t="s">
        <v>774</v>
      </c>
    </row>
    <row r="536" s="2" customFormat="1">
      <c r="A536" s="32"/>
      <c r="B536" s="33"/>
      <c r="C536" s="34"/>
      <c r="D536" s="223" t="s">
        <v>148</v>
      </c>
      <c r="E536" s="34"/>
      <c r="F536" s="224" t="s">
        <v>775</v>
      </c>
      <c r="G536" s="34"/>
      <c r="H536" s="34"/>
      <c r="I536" s="34"/>
      <c r="J536" s="34"/>
      <c r="K536" s="34"/>
      <c r="L536" s="38"/>
      <c r="M536" s="267"/>
      <c r="N536" s="268"/>
      <c r="O536" s="269"/>
      <c r="P536" s="269"/>
      <c r="Q536" s="269"/>
      <c r="R536" s="269"/>
      <c r="S536" s="269"/>
      <c r="T536" s="270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T536" s="17" t="s">
        <v>148</v>
      </c>
      <c r="AU536" s="17" t="s">
        <v>89</v>
      </c>
    </row>
    <row r="537" s="2" customFormat="1" ht="6.96" customHeight="1">
      <c r="A537" s="32"/>
      <c r="B537" s="59"/>
      <c r="C537" s="60"/>
      <c r="D537" s="60"/>
      <c r="E537" s="60"/>
      <c r="F537" s="60"/>
      <c r="G537" s="60"/>
      <c r="H537" s="60"/>
      <c r="I537" s="60"/>
      <c r="J537" s="60"/>
      <c r="K537" s="60"/>
      <c r="L537" s="38"/>
      <c r="M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</row>
  </sheetData>
  <sheetProtection sheet="1" autoFilter="0" formatColumns="0" formatRows="0" objects="1" scenarios="1" spinCount="100000" saltValue="yXqfD+jxLfMDKsd2AvAz/BWYnZYBaGSNWFL6O+DJUyfCvQWedJ/p0Tz+bX3yim8WKLKZvGSmfbZLTRtJpZ1FCg==" hashValue="ag8JVUOWwzvavYFXPt4iMQf1gmpEDXxYZVUNGdVvn5LxrABWaxqwDxGmh7lPK4VYC1Dekjyv2MmO/ZeSzECQYw==" algorithmName="SHA-512" password="CC35"/>
  <autoFilter ref="C125:K53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2_02/112101101"/>
    <hyperlink ref="F134" r:id="rId2" display="https://podminky.urs.cz/item/CS_URS_2022_02/112101102"/>
    <hyperlink ref="F138" r:id="rId3" display="https://podminky.urs.cz/item/CS_URS_2022_02/112101123"/>
    <hyperlink ref="F142" r:id="rId4" display="https://podminky.urs.cz/item/CS_URS_2022_02/112155215"/>
    <hyperlink ref="F146" r:id="rId5" display="https://podminky.urs.cz/item/CS_URS_2022_02/112155221"/>
    <hyperlink ref="F150" r:id="rId6" display="https://podminky.urs.cz/item/CS_URS_2022_02/112155225"/>
    <hyperlink ref="F154" r:id="rId7" display="https://podminky.urs.cz/item/CS_URS_2022_02/112251101"/>
    <hyperlink ref="F158" r:id="rId8" display="https://podminky.urs.cz/item/CS_URS_2022_02/112251102"/>
    <hyperlink ref="F162" r:id="rId9" display="https://podminky.urs.cz/item/CS_URS_2022_02/112251103"/>
    <hyperlink ref="F166" r:id="rId10" display="https://podminky.urs.cz/item/CS_URS_2022_02/113107130"/>
    <hyperlink ref="F170" r:id="rId11" display="https://podminky.urs.cz/item/CS_URS_2022_02/113107142"/>
    <hyperlink ref="F174" r:id="rId12" display="https://podminky.urs.cz/item/CS_URS_2022_02/121151123"/>
    <hyperlink ref="F178" r:id="rId13" display="https://podminky.urs.cz/item/CS_URS_2022_02/122251105"/>
    <hyperlink ref="F182" r:id="rId14" display="https://podminky.urs.cz/item/CS_URS_2022_02/132251101"/>
    <hyperlink ref="F186" r:id="rId15" display="https://podminky.urs.cz/item/CS_URS_2022_02/132251251"/>
    <hyperlink ref="F190" r:id="rId16" display="https://podminky.urs.cz/item/CS_URS_2022_02/132351101"/>
    <hyperlink ref="F194" r:id="rId17" display="https://podminky.urs.cz/item/CS_URS_2022_02/132351251"/>
    <hyperlink ref="F198" r:id="rId18" display="https://podminky.urs.cz/item/CS_URS_2022_02/132451101"/>
    <hyperlink ref="F202" r:id="rId19" display="https://podminky.urs.cz/item/CS_URS_2022_02/132451251"/>
    <hyperlink ref="F206" r:id="rId20" display="https://podminky.urs.cz/item/CS_URS_2022_02/132551101"/>
    <hyperlink ref="F210" r:id="rId21" display="https://podminky.urs.cz/item/CS_URS_2022_02/132551251"/>
    <hyperlink ref="F214" r:id="rId22" display="https://podminky.urs.cz/item/CS_URS_2022_02/162351103"/>
    <hyperlink ref="F222" r:id="rId23" display="https://podminky.urs.cz/item/CS_URS_2022_02/162751117"/>
    <hyperlink ref="F228" r:id="rId24" display="https://podminky.urs.cz/item/CS_URS_2022_02/162751119"/>
    <hyperlink ref="F235" r:id="rId25" display="https://podminky.urs.cz/item/CS_URS_2022_02/167151101"/>
    <hyperlink ref="F240" r:id="rId26" display="https://podminky.urs.cz/item/CS_URS_2022_02/171201231"/>
    <hyperlink ref="F246" r:id="rId27" display="https://podminky.urs.cz/item/CS_URS_2022_02/171251201"/>
    <hyperlink ref="F252" r:id="rId28" display="https://podminky.urs.cz/item/CS_URS_2022_02/181351113"/>
    <hyperlink ref="F256" r:id="rId29" display="https://podminky.urs.cz/item/CS_URS_2022_02/181411131"/>
    <hyperlink ref="F263" r:id="rId30" display="https://podminky.urs.cz/item/CS_URS_2022_02/181951111"/>
    <hyperlink ref="F268" r:id="rId31" display="https://podminky.urs.cz/item/CS_URS_2022_02/181951112"/>
    <hyperlink ref="F274" r:id="rId32" display="https://podminky.urs.cz/item/CS_URS_2022_02/182311125"/>
    <hyperlink ref="F278" r:id="rId33" display="https://podminky.urs.cz/item/CS_URS_2022_02/184813511"/>
    <hyperlink ref="F283" r:id="rId34" display="https://podminky.urs.cz/item/CS_URS_2022_02/184813521"/>
    <hyperlink ref="F289" r:id="rId35" display="https://podminky.urs.cz/item/CS_URS_2022_02/211571121"/>
    <hyperlink ref="F294" r:id="rId36" display="https://podminky.urs.cz/item/CS_URS_2022_02/211971121"/>
    <hyperlink ref="F307" r:id="rId37" display="https://podminky.urs.cz/item/CS_URS_2022_02/212755216"/>
    <hyperlink ref="F312" r:id="rId38" display="https://podminky.urs.cz/item/CS_URS_2022_02/564831011"/>
    <hyperlink ref="F316" r:id="rId39" display="https://podminky.urs.cz/item/CS_URS_2022_02/564851011"/>
    <hyperlink ref="F320" r:id="rId40" display="https://podminky.urs.cz/item/CS_URS_2022_02/564851111"/>
    <hyperlink ref="F325" r:id="rId41" display="https://podminky.urs.cz/item/CS_URS_2022_02/564861111"/>
    <hyperlink ref="F329" r:id="rId42" display="https://podminky.urs.cz/item/CS_URS_2022_02/565155121"/>
    <hyperlink ref="F333" r:id="rId43" display="https://podminky.urs.cz/item/CS_URS_2022_02/571906111"/>
    <hyperlink ref="F337" r:id="rId44" display="https://podminky.urs.cz/item/CS_URS_2022_02/573111112"/>
    <hyperlink ref="F341" r:id="rId45" display="https://podminky.urs.cz/item/CS_URS_2022_02/573231108"/>
    <hyperlink ref="F345" r:id="rId46" display="https://podminky.urs.cz/item/CS_URS_2022_02/577134121"/>
    <hyperlink ref="F349" r:id="rId47" display="https://podminky.urs.cz/item/CS_URS_2022_02/591241111"/>
    <hyperlink ref="F356" r:id="rId48" display="https://podminky.urs.cz/item/CS_URS_2022_02/597161111"/>
    <hyperlink ref="F362" r:id="rId49" display="https://podminky.urs.cz/item/CS_URS_2022_02/871315241"/>
    <hyperlink ref="F366" r:id="rId50" display="https://podminky.urs.cz/item/CS_URS_2022_02/871395241"/>
    <hyperlink ref="F370" r:id="rId51" display="https://podminky.urs.cz/item/CS_URS_2022_02/892392121"/>
    <hyperlink ref="F374" r:id="rId52" display="https://podminky.urs.cz/item/CS_URS_2022_02/895270012"/>
    <hyperlink ref="F379" r:id="rId53" display="https://podminky.urs.cz/item/CS_URS_2022_02/895270021"/>
    <hyperlink ref="F383" r:id="rId54" display="https://podminky.urs.cz/item/CS_URS_2022_02/895270062"/>
    <hyperlink ref="F388" r:id="rId55" display="https://podminky.urs.cz/item/CS_URS_2022_02/895270067"/>
    <hyperlink ref="F397" r:id="rId56" display="https://podminky.urs.cz/item/CS_URS_2022_02/899311113"/>
    <hyperlink ref="F402" r:id="rId57" display="https://podminky.urs.cz/item/CS_URS_2022_02/899331111"/>
    <hyperlink ref="F406" r:id="rId58" display="https://podminky.urs.cz/item/CS_URS_2022_02/899623141"/>
    <hyperlink ref="F411" r:id="rId59" display="https://podminky.urs.cz/item/CS_URS_2022_02/899643111"/>
    <hyperlink ref="F417" r:id="rId60" display="https://podminky.urs.cz/item/CS_URS_2022_02/912211111"/>
    <hyperlink ref="F423" r:id="rId61" display="https://podminky.urs.cz/item/CS_URS_2022_02/913231211"/>
    <hyperlink ref="F428" r:id="rId62" display="https://podminky.urs.cz/item/CS_URS_2022_02/914111111"/>
    <hyperlink ref="F439" r:id="rId63" display="https://podminky.urs.cz/item/CS_URS_2022_02/914511112"/>
    <hyperlink ref="F446" r:id="rId64" display="https://podminky.urs.cz/item/CS_URS_2022_02/915111116"/>
    <hyperlink ref="F450" r:id="rId65" display="https://podminky.urs.cz/item/CS_URS_2022_02/915331111"/>
    <hyperlink ref="F454" r:id="rId66" display="https://podminky.urs.cz/item/CS_URS_2022_02/915611111"/>
    <hyperlink ref="F458" r:id="rId67" display="https://podminky.urs.cz/item/CS_URS_2022_02/916131213"/>
    <hyperlink ref="F466" r:id="rId68" display="https://podminky.urs.cz/item/CS_URS_2022_02/916991121"/>
    <hyperlink ref="F470" r:id="rId69" display="https://podminky.urs.cz/item/CS_URS_2022_02/919732211"/>
    <hyperlink ref="F483" r:id="rId70" display="https://podminky.urs.cz/item/CS_URS_2022_02/938902202"/>
    <hyperlink ref="F487" r:id="rId71" display="https://podminky.urs.cz/item/CS_URS_2022_02/966006211"/>
    <hyperlink ref="F492" r:id="rId72" display="https://podminky.urs.cz/item/CS_URS_2022_02/997002511"/>
    <hyperlink ref="F498" r:id="rId73" display="https://podminky.urs.cz/item/CS_URS_2022_02/997002519"/>
    <hyperlink ref="F503" r:id="rId74" display="https://podminky.urs.cz/item/CS_URS_2022_02/997013861"/>
    <hyperlink ref="F507" r:id="rId75" display="https://podminky.urs.cz/item/CS_URS_2022_02/997013871"/>
    <hyperlink ref="F511" r:id="rId76" display="https://podminky.urs.cz/item/CS_URS_2022_02/997013875"/>
    <hyperlink ref="F516" r:id="rId77" display="https://podminky.urs.cz/item/CS_URS_2022_02/998225111"/>
    <hyperlink ref="F518" r:id="rId78" display="https://podminky.urs.cz/item/CS_URS_2022_02/998225191"/>
    <hyperlink ref="F522" r:id="rId79" display="https://podminky.urs.cz/item/CS_URS_2022_02/460751111"/>
    <hyperlink ref="F529" r:id="rId80" display="https://podminky.urs.cz/item/CS_URS_2022_02/460791214"/>
    <hyperlink ref="F536" r:id="rId81" display="https://podminky.urs.cz/item/CS_URS_2022_02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0"/>
      <c r="AT3" s="17" t="s">
        <v>89</v>
      </c>
    </row>
    <row r="4" s="1" customFormat="1" ht="24.96" customHeight="1">
      <c r="B4" s="20"/>
      <c r="D4" s="132" t="s">
        <v>100</v>
      </c>
      <c r="L4" s="20"/>
      <c r="M4" s="13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4" t="s">
        <v>14</v>
      </c>
      <c r="L6" s="20"/>
    </row>
    <row r="7" s="1" customFormat="1" ht="26.25" customHeight="1">
      <c r="B7" s="20"/>
      <c r="E7" s="135" t="str">
        <f>'Rekapitulace stavby'!K6</f>
        <v>Výstavba nové příjezdové komunikace k objektu návštěvnického cetra Dobrošov</v>
      </c>
      <c r="F7" s="134"/>
      <c r="G7" s="134"/>
      <c r="H7" s="134"/>
      <c r="L7" s="20"/>
    </row>
    <row r="8" s="2" customFormat="1" ht="12" customHeight="1">
      <c r="A8" s="32"/>
      <c r="B8" s="38"/>
      <c r="C8" s="32"/>
      <c r="D8" s="134" t="s">
        <v>107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776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16</v>
      </c>
      <c r="E11" s="32"/>
      <c r="F11" s="137" t="s">
        <v>1</v>
      </c>
      <c r="G11" s="32"/>
      <c r="H11" s="32"/>
      <c r="I11" s="134" t="s">
        <v>17</v>
      </c>
      <c r="J11" s="137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18</v>
      </c>
      <c r="E12" s="32"/>
      <c r="F12" s="137" t="s">
        <v>19</v>
      </c>
      <c r="G12" s="32"/>
      <c r="H12" s="32"/>
      <c r="I12" s="134" t="s">
        <v>20</v>
      </c>
      <c r="J12" s="138" t="str">
        <f>'Rekapitulace stavby'!AN8</f>
        <v>23. 10. 2022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22</v>
      </c>
      <c r="E14" s="32"/>
      <c r="F14" s="32"/>
      <c r="G14" s="32"/>
      <c r="H14" s="32"/>
      <c r="I14" s="134" t="s">
        <v>23</v>
      </c>
      <c r="J14" s="137" t="s">
        <v>24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">
        <v>25</v>
      </c>
      <c r="F15" s="32"/>
      <c r="G15" s="32"/>
      <c r="H15" s="32"/>
      <c r="I15" s="134" t="s">
        <v>26</v>
      </c>
      <c r="J15" s="137" t="s">
        <v>27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28</v>
      </c>
      <c r="E17" s="32"/>
      <c r="F17" s="32"/>
      <c r="G17" s="32"/>
      <c r="H17" s="32"/>
      <c r="I17" s="134" t="s">
        <v>23</v>
      </c>
      <c r="J17" s="137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7" t="str">
        <f>'Rekapitulace stavby'!E14</f>
        <v xml:space="preserve"> </v>
      </c>
      <c r="F18" s="137"/>
      <c r="G18" s="137"/>
      <c r="H18" s="137"/>
      <c r="I18" s="134" t="s">
        <v>26</v>
      </c>
      <c r="J18" s="137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30</v>
      </c>
      <c r="E20" s="32"/>
      <c r="F20" s="32"/>
      <c r="G20" s="32"/>
      <c r="H20" s="32"/>
      <c r="I20" s="134" t="s">
        <v>23</v>
      </c>
      <c r="J20" s="137" t="s">
        <v>31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">
        <v>32</v>
      </c>
      <c r="F21" s="32"/>
      <c r="G21" s="32"/>
      <c r="H21" s="32"/>
      <c r="I21" s="134" t="s">
        <v>26</v>
      </c>
      <c r="J21" s="137" t="s">
        <v>33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23</v>
      </c>
      <c r="J23" s="137" t="s">
        <v>36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">
        <v>37</v>
      </c>
      <c r="F24" s="32"/>
      <c r="G24" s="32"/>
      <c r="H24" s="32"/>
      <c r="I24" s="134" t="s">
        <v>26</v>
      </c>
      <c r="J24" s="137" t="s">
        <v>38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39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40</v>
      </c>
      <c r="E30" s="32"/>
      <c r="F30" s="32"/>
      <c r="G30" s="32"/>
      <c r="H30" s="32"/>
      <c r="I30" s="32"/>
      <c r="J30" s="145">
        <f>ROUND(J122, 2)</f>
        <v>673854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42</v>
      </c>
      <c r="G32" s="32"/>
      <c r="H32" s="32"/>
      <c r="I32" s="146" t="s">
        <v>41</v>
      </c>
      <c r="J32" s="146" t="s">
        <v>43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44</v>
      </c>
      <c r="E33" s="134" t="s">
        <v>45</v>
      </c>
      <c r="F33" s="148">
        <f>ROUND((SUM(BE122:BE154)),  2)</f>
        <v>673854</v>
      </c>
      <c r="G33" s="32"/>
      <c r="H33" s="32"/>
      <c r="I33" s="149">
        <v>0.20999999999999999</v>
      </c>
      <c r="J33" s="148">
        <f>ROUND(((SUM(BE122:BE154))*I33),  2)</f>
        <v>141509.34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46</v>
      </c>
      <c r="F34" s="148">
        <f>ROUND((SUM(BF122:BF154)),  2)</f>
        <v>0</v>
      </c>
      <c r="G34" s="32"/>
      <c r="H34" s="32"/>
      <c r="I34" s="149">
        <v>0.14999999999999999</v>
      </c>
      <c r="J34" s="148">
        <f>ROUND(((SUM(BF122:BF154))*I34),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47</v>
      </c>
      <c r="F35" s="148">
        <f>ROUND((SUM(BG122:BG154)),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48</v>
      </c>
      <c r="F36" s="148">
        <f>ROUND((SUM(BH122:BH154)),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49</v>
      </c>
      <c r="F37" s="148">
        <f>ROUND((SUM(BI122:BI154)),  2)</f>
        <v>0</v>
      </c>
      <c r="G37" s="32"/>
      <c r="H37" s="32"/>
      <c r="I37" s="149">
        <v>0</v>
      </c>
      <c r="J37" s="148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815363.33999999997</v>
      </c>
      <c r="K39" s="156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7" t="s">
        <v>53</v>
      </c>
      <c r="E50" s="158"/>
      <c r="F50" s="158"/>
      <c r="G50" s="157" t="s">
        <v>54</v>
      </c>
      <c r="H50" s="158"/>
      <c r="I50" s="158"/>
      <c r="J50" s="158"/>
      <c r="K50" s="158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9" t="s">
        <v>55</v>
      </c>
      <c r="E61" s="160"/>
      <c r="F61" s="161" t="s">
        <v>56</v>
      </c>
      <c r="G61" s="159" t="s">
        <v>55</v>
      </c>
      <c r="H61" s="160"/>
      <c r="I61" s="160"/>
      <c r="J61" s="162" t="s">
        <v>56</v>
      </c>
      <c r="K61" s="160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7" t="s">
        <v>57</v>
      </c>
      <c r="E65" s="163"/>
      <c r="F65" s="163"/>
      <c r="G65" s="157" t="s">
        <v>58</v>
      </c>
      <c r="H65" s="163"/>
      <c r="I65" s="163"/>
      <c r="J65" s="163"/>
      <c r="K65" s="163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9" t="s">
        <v>55</v>
      </c>
      <c r="E76" s="160"/>
      <c r="F76" s="161" t="s">
        <v>56</v>
      </c>
      <c r="G76" s="159" t="s">
        <v>55</v>
      </c>
      <c r="H76" s="160"/>
      <c r="I76" s="160"/>
      <c r="J76" s="162" t="s">
        <v>56</v>
      </c>
      <c r="K76" s="160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109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Výstavba nové příjezdové komunikace k objektu návštěvnického cetra Dobrošov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107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VRN - Vedlejší rozpočtové náklady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k.ú. Dobrošov</v>
      </c>
      <c r="G89" s="34"/>
      <c r="H89" s="34"/>
      <c r="I89" s="29" t="s">
        <v>20</v>
      </c>
      <c r="J89" s="72" t="str">
        <f>IF(J12="","",J12)</f>
        <v>23. 10. 2022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Královehradecký kraj</v>
      </c>
      <c r="G91" s="34"/>
      <c r="H91" s="34"/>
      <c r="I91" s="29" t="s">
        <v>30</v>
      </c>
      <c r="J91" s="30" t="str">
        <f>E21</f>
        <v>Ing. Adam Beneš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28</v>
      </c>
      <c r="D92" s="34"/>
      <c r="E92" s="34"/>
      <c r="F92" s="26" t="str">
        <f>IF(E18="","",E18)</f>
        <v xml:space="preserve"> </v>
      </c>
      <c r="G92" s="34"/>
      <c r="H92" s="34"/>
      <c r="I92" s="29" t="s">
        <v>35</v>
      </c>
      <c r="J92" s="30" t="str">
        <f>E24</f>
        <v>TMI Building s.r.o.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110</v>
      </c>
      <c r="D94" s="170"/>
      <c r="E94" s="170"/>
      <c r="F94" s="170"/>
      <c r="G94" s="170"/>
      <c r="H94" s="170"/>
      <c r="I94" s="170"/>
      <c r="J94" s="171" t="s">
        <v>111</v>
      </c>
      <c r="K94" s="170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112</v>
      </c>
      <c r="D96" s="34"/>
      <c r="E96" s="34"/>
      <c r="F96" s="34"/>
      <c r="G96" s="34"/>
      <c r="H96" s="34"/>
      <c r="I96" s="34"/>
      <c r="J96" s="103">
        <f>J122</f>
        <v>673854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113</v>
      </c>
    </row>
    <row r="97" s="9" customFormat="1" ht="24.96" customHeight="1">
      <c r="A97" s="9"/>
      <c r="B97" s="173"/>
      <c r="C97" s="174"/>
      <c r="D97" s="175" t="s">
        <v>776</v>
      </c>
      <c r="E97" s="176"/>
      <c r="F97" s="176"/>
      <c r="G97" s="176"/>
      <c r="H97" s="176"/>
      <c r="I97" s="176"/>
      <c r="J97" s="177">
        <f>J123</f>
        <v>673854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777</v>
      </c>
      <c r="E98" s="182"/>
      <c r="F98" s="182"/>
      <c r="G98" s="182"/>
      <c r="H98" s="182"/>
      <c r="I98" s="182"/>
      <c r="J98" s="183">
        <f>J124</f>
        <v>283000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778</v>
      </c>
      <c r="E99" s="182"/>
      <c r="F99" s="182"/>
      <c r="G99" s="182"/>
      <c r="H99" s="182"/>
      <c r="I99" s="182"/>
      <c r="J99" s="183">
        <f>J141</f>
        <v>113141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779</v>
      </c>
      <c r="E100" s="182"/>
      <c r="F100" s="182"/>
      <c r="G100" s="182"/>
      <c r="H100" s="182"/>
      <c r="I100" s="182"/>
      <c r="J100" s="183">
        <f>J144</f>
        <v>90000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780</v>
      </c>
      <c r="E101" s="182"/>
      <c r="F101" s="182"/>
      <c r="G101" s="182"/>
      <c r="H101" s="182"/>
      <c r="I101" s="182"/>
      <c r="J101" s="183">
        <f>J148</f>
        <v>37713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781</v>
      </c>
      <c r="E102" s="182"/>
      <c r="F102" s="182"/>
      <c r="G102" s="182"/>
      <c r="H102" s="182"/>
      <c r="I102" s="182"/>
      <c r="J102" s="183">
        <f>J151</f>
        <v>150000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="2" customFormat="1" ht="6.96" customHeight="1">
      <c r="A108" s="32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24.96" customHeight="1">
      <c r="A109" s="32"/>
      <c r="B109" s="33"/>
      <c r="C109" s="23" t="s">
        <v>124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6.96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9" t="s">
        <v>14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26.25" customHeight="1">
      <c r="A112" s="32"/>
      <c r="B112" s="33"/>
      <c r="C112" s="34"/>
      <c r="D112" s="34"/>
      <c r="E112" s="168" t="str">
        <f>E7</f>
        <v>Výstavba nové příjezdové komunikace k objektu návštěvnického cetra Dobrošov</v>
      </c>
      <c r="F112" s="29"/>
      <c r="G112" s="29"/>
      <c r="H112" s="29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107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6.5" customHeight="1">
      <c r="A114" s="32"/>
      <c r="B114" s="33"/>
      <c r="C114" s="34"/>
      <c r="D114" s="34"/>
      <c r="E114" s="69" t="str">
        <f>E9</f>
        <v>VRN - Vedlejší rozpočtové náklady</v>
      </c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18</v>
      </c>
      <c r="D116" s="34"/>
      <c r="E116" s="34"/>
      <c r="F116" s="26" t="str">
        <f>F12</f>
        <v>k.ú. Dobrošov</v>
      </c>
      <c r="G116" s="34"/>
      <c r="H116" s="34"/>
      <c r="I116" s="29" t="s">
        <v>20</v>
      </c>
      <c r="J116" s="72" t="str">
        <f>IF(J12="","",J12)</f>
        <v>23. 10. 2022</v>
      </c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5.15" customHeight="1">
      <c r="A118" s="32"/>
      <c r="B118" s="33"/>
      <c r="C118" s="29" t="s">
        <v>22</v>
      </c>
      <c r="D118" s="34"/>
      <c r="E118" s="34"/>
      <c r="F118" s="26" t="str">
        <f>E15</f>
        <v>Královehradecký kraj</v>
      </c>
      <c r="G118" s="34"/>
      <c r="H118" s="34"/>
      <c r="I118" s="29" t="s">
        <v>30</v>
      </c>
      <c r="J118" s="30" t="str">
        <f>E21</f>
        <v>Ing. Adam Beneš</v>
      </c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28</v>
      </c>
      <c r="D119" s="34"/>
      <c r="E119" s="34"/>
      <c r="F119" s="26" t="str">
        <f>IF(E18="","",E18)</f>
        <v xml:space="preserve"> </v>
      </c>
      <c r="G119" s="34"/>
      <c r="H119" s="34"/>
      <c r="I119" s="29" t="s">
        <v>35</v>
      </c>
      <c r="J119" s="30" t="str">
        <f>E24</f>
        <v>TMI Building s.r.o.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0.32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11" customFormat="1" ht="29.28" customHeight="1">
      <c r="A121" s="185"/>
      <c r="B121" s="186"/>
      <c r="C121" s="187" t="s">
        <v>125</v>
      </c>
      <c r="D121" s="188" t="s">
        <v>65</v>
      </c>
      <c r="E121" s="188" t="s">
        <v>61</v>
      </c>
      <c r="F121" s="188" t="s">
        <v>62</v>
      </c>
      <c r="G121" s="188" t="s">
        <v>126</v>
      </c>
      <c r="H121" s="188" t="s">
        <v>127</v>
      </c>
      <c r="I121" s="188" t="s">
        <v>128</v>
      </c>
      <c r="J121" s="188" t="s">
        <v>111</v>
      </c>
      <c r="K121" s="189" t="s">
        <v>129</v>
      </c>
      <c r="L121" s="190"/>
      <c r="M121" s="93" t="s">
        <v>1</v>
      </c>
      <c r="N121" s="94" t="s">
        <v>44</v>
      </c>
      <c r="O121" s="94" t="s">
        <v>130</v>
      </c>
      <c r="P121" s="94" t="s">
        <v>131</v>
      </c>
      <c r="Q121" s="94" t="s">
        <v>132</v>
      </c>
      <c r="R121" s="94" t="s">
        <v>133</v>
      </c>
      <c r="S121" s="94" t="s">
        <v>134</v>
      </c>
      <c r="T121" s="95" t="s">
        <v>135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2"/>
      <c r="B122" s="33"/>
      <c r="C122" s="100" t="s">
        <v>136</v>
      </c>
      <c r="D122" s="34"/>
      <c r="E122" s="34"/>
      <c r="F122" s="34"/>
      <c r="G122" s="34"/>
      <c r="H122" s="34"/>
      <c r="I122" s="34"/>
      <c r="J122" s="191">
        <f>BK122</f>
        <v>673854</v>
      </c>
      <c r="K122" s="34"/>
      <c r="L122" s="38"/>
      <c r="M122" s="96"/>
      <c r="N122" s="192"/>
      <c r="O122" s="97"/>
      <c r="P122" s="193">
        <f>P123</f>
        <v>0</v>
      </c>
      <c r="Q122" s="97"/>
      <c r="R122" s="193">
        <f>R123</f>
        <v>0</v>
      </c>
      <c r="S122" s="97"/>
      <c r="T122" s="194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79</v>
      </c>
      <c r="AU122" s="17" t="s">
        <v>113</v>
      </c>
      <c r="BK122" s="195">
        <f>BK123</f>
        <v>673854</v>
      </c>
    </row>
    <row r="123" s="12" customFormat="1" ht="25.92" customHeight="1">
      <c r="A123" s="12"/>
      <c r="B123" s="196"/>
      <c r="C123" s="197"/>
      <c r="D123" s="198" t="s">
        <v>79</v>
      </c>
      <c r="E123" s="199" t="s">
        <v>90</v>
      </c>
      <c r="F123" s="199" t="s">
        <v>91</v>
      </c>
      <c r="G123" s="197"/>
      <c r="H123" s="197"/>
      <c r="I123" s="197"/>
      <c r="J123" s="200">
        <f>BK123</f>
        <v>673854</v>
      </c>
      <c r="K123" s="197"/>
      <c r="L123" s="201"/>
      <c r="M123" s="202"/>
      <c r="N123" s="203"/>
      <c r="O123" s="203"/>
      <c r="P123" s="204">
        <f>P124+P141+P144+P148+P151</f>
        <v>0</v>
      </c>
      <c r="Q123" s="203"/>
      <c r="R123" s="204">
        <f>R124+R141+R144+R148+R151</f>
        <v>0</v>
      </c>
      <c r="S123" s="203"/>
      <c r="T123" s="205">
        <f>T124+T141+T144+T148+T151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168</v>
      </c>
      <c r="AT123" s="207" t="s">
        <v>79</v>
      </c>
      <c r="AU123" s="207" t="s">
        <v>80</v>
      </c>
      <c r="AY123" s="206" t="s">
        <v>139</v>
      </c>
      <c r="BK123" s="208">
        <f>BK124+BK141+BK144+BK148+BK151</f>
        <v>673854</v>
      </c>
    </row>
    <row r="124" s="12" customFormat="1" ht="22.8" customHeight="1">
      <c r="A124" s="12"/>
      <c r="B124" s="196"/>
      <c r="C124" s="197"/>
      <c r="D124" s="198" t="s">
        <v>79</v>
      </c>
      <c r="E124" s="209" t="s">
        <v>782</v>
      </c>
      <c r="F124" s="209" t="s">
        <v>783</v>
      </c>
      <c r="G124" s="197"/>
      <c r="H124" s="197"/>
      <c r="I124" s="197"/>
      <c r="J124" s="210">
        <f>BK124</f>
        <v>283000</v>
      </c>
      <c r="K124" s="197"/>
      <c r="L124" s="201"/>
      <c r="M124" s="202"/>
      <c r="N124" s="203"/>
      <c r="O124" s="203"/>
      <c r="P124" s="204">
        <f>SUM(P125:P140)</f>
        <v>0</v>
      </c>
      <c r="Q124" s="203"/>
      <c r="R124" s="204">
        <f>SUM(R125:R140)</f>
        <v>0</v>
      </c>
      <c r="S124" s="203"/>
      <c r="T124" s="205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168</v>
      </c>
      <c r="AT124" s="207" t="s">
        <v>79</v>
      </c>
      <c r="AU124" s="207" t="s">
        <v>13</v>
      </c>
      <c r="AY124" s="206" t="s">
        <v>139</v>
      </c>
      <c r="BK124" s="208">
        <f>SUM(BK125:BK140)</f>
        <v>283000</v>
      </c>
    </row>
    <row r="125" s="2" customFormat="1" ht="16.5" customHeight="1">
      <c r="A125" s="32"/>
      <c r="B125" s="33"/>
      <c r="C125" s="211" t="s">
        <v>13</v>
      </c>
      <c r="D125" s="211" t="s">
        <v>141</v>
      </c>
      <c r="E125" s="212" t="s">
        <v>784</v>
      </c>
      <c r="F125" s="213" t="s">
        <v>785</v>
      </c>
      <c r="G125" s="214" t="s">
        <v>144</v>
      </c>
      <c r="H125" s="215">
        <v>5</v>
      </c>
      <c r="I125" s="216">
        <v>10000</v>
      </c>
      <c r="J125" s="216">
        <f>ROUND(I125*H125,2)</f>
        <v>50000</v>
      </c>
      <c r="K125" s="213" t="s">
        <v>145</v>
      </c>
      <c r="L125" s="38"/>
      <c r="M125" s="217" t="s">
        <v>1</v>
      </c>
      <c r="N125" s="218" t="s">
        <v>45</v>
      </c>
      <c r="O125" s="219">
        <v>0</v>
      </c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21" t="s">
        <v>786</v>
      </c>
      <c r="AT125" s="221" t="s">
        <v>141</v>
      </c>
      <c r="AU125" s="221" t="s">
        <v>89</v>
      </c>
      <c r="AY125" s="17" t="s">
        <v>139</v>
      </c>
      <c r="BE125" s="222">
        <f>IF(N125="základní",J125,0)</f>
        <v>50000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13</v>
      </c>
      <c r="BK125" s="222">
        <f>ROUND(I125*H125,2)</f>
        <v>50000</v>
      </c>
      <c r="BL125" s="17" t="s">
        <v>786</v>
      </c>
      <c r="BM125" s="221" t="s">
        <v>787</v>
      </c>
    </row>
    <row r="126" s="2" customFormat="1">
      <c r="A126" s="32"/>
      <c r="B126" s="33"/>
      <c r="C126" s="34"/>
      <c r="D126" s="223" t="s">
        <v>148</v>
      </c>
      <c r="E126" s="34"/>
      <c r="F126" s="224" t="s">
        <v>788</v>
      </c>
      <c r="G126" s="34"/>
      <c r="H126" s="34"/>
      <c r="I126" s="34"/>
      <c r="J126" s="34"/>
      <c r="K126" s="34"/>
      <c r="L126" s="38"/>
      <c r="M126" s="225"/>
      <c r="N126" s="226"/>
      <c r="O126" s="84"/>
      <c r="P126" s="84"/>
      <c r="Q126" s="84"/>
      <c r="R126" s="84"/>
      <c r="S126" s="84"/>
      <c r="T126" s="85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148</v>
      </c>
      <c r="AU126" s="17" t="s">
        <v>89</v>
      </c>
    </row>
    <row r="127" s="2" customFormat="1" ht="16.5" customHeight="1">
      <c r="A127" s="32"/>
      <c r="B127" s="33"/>
      <c r="C127" s="211" t="s">
        <v>89</v>
      </c>
      <c r="D127" s="211" t="s">
        <v>141</v>
      </c>
      <c r="E127" s="212" t="s">
        <v>789</v>
      </c>
      <c r="F127" s="213" t="s">
        <v>790</v>
      </c>
      <c r="G127" s="214" t="s">
        <v>514</v>
      </c>
      <c r="H127" s="215">
        <v>1</v>
      </c>
      <c r="I127" s="216">
        <v>20000</v>
      </c>
      <c r="J127" s="216">
        <f>ROUND(I127*H127,2)</f>
        <v>20000</v>
      </c>
      <c r="K127" s="213" t="s">
        <v>145</v>
      </c>
      <c r="L127" s="38"/>
      <c r="M127" s="217" t="s">
        <v>1</v>
      </c>
      <c r="N127" s="218" t="s">
        <v>45</v>
      </c>
      <c r="O127" s="219">
        <v>0</v>
      </c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1" t="s">
        <v>786</v>
      </c>
      <c r="AT127" s="221" t="s">
        <v>141</v>
      </c>
      <c r="AU127" s="221" t="s">
        <v>89</v>
      </c>
      <c r="AY127" s="17" t="s">
        <v>139</v>
      </c>
      <c r="BE127" s="222">
        <f>IF(N127="základní",J127,0)</f>
        <v>20000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13</v>
      </c>
      <c r="BK127" s="222">
        <f>ROUND(I127*H127,2)</f>
        <v>20000</v>
      </c>
      <c r="BL127" s="17" t="s">
        <v>786</v>
      </c>
      <c r="BM127" s="221" t="s">
        <v>791</v>
      </c>
    </row>
    <row r="128" s="2" customFormat="1">
      <c r="A128" s="32"/>
      <c r="B128" s="33"/>
      <c r="C128" s="34"/>
      <c r="D128" s="223" t="s">
        <v>148</v>
      </c>
      <c r="E128" s="34"/>
      <c r="F128" s="224" t="s">
        <v>792</v>
      </c>
      <c r="G128" s="34"/>
      <c r="H128" s="34"/>
      <c r="I128" s="34"/>
      <c r="J128" s="34"/>
      <c r="K128" s="34"/>
      <c r="L128" s="38"/>
      <c r="M128" s="225"/>
      <c r="N128" s="226"/>
      <c r="O128" s="84"/>
      <c r="P128" s="84"/>
      <c r="Q128" s="84"/>
      <c r="R128" s="84"/>
      <c r="S128" s="84"/>
      <c r="T128" s="85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148</v>
      </c>
      <c r="AU128" s="17" t="s">
        <v>89</v>
      </c>
    </row>
    <row r="129" s="2" customFormat="1" ht="16.5" customHeight="1">
      <c r="A129" s="32"/>
      <c r="B129" s="33"/>
      <c r="C129" s="211" t="s">
        <v>158</v>
      </c>
      <c r="D129" s="211" t="s">
        <v>141</v>
      </c>
      <c r="E129" s="212" t="s">
        <v>793</v>
      </c>
      <c r="F129" s="213" t="s">
        <v>794</v>
      </c>
      <c r="G129" s="214" t="s">
        <v>514</v>
      </c>
      <c r="H129" s="215">
        <v>1</v>
      </c>
      <c r="I129" s="216">
        <v>35000</v>
      </c>
      <c r="J129" s="216">
        <f>ROUND(I129*H129,2)</f>
        <v>35000</v>
      </c>
      <c r="K129" s="213" t="s">
        <v>145</v>
      </c>
      <c r="L129" s="38"/>
      <c r="M129" s="217" t="s">
        <v>1</v>
      </c>
      <c r="N129" s="218" t="s">
        <v>45</v>
      </c>
      <c r="O129" s="219">
        <v>0</v>
      </c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1" t="s">
        <v>786</v>
      </c>
      <c r="AT129" s="221" t="s">
        <v>141</v>
      </c>
      <c r="AU129" s="221" t="s">
        <v>89</v>
      </c>
      <c r="AY129" s="17" t="s">
        <v>139</v>
      </c>
      <c r="BE129" s="222">
        <f>IF(N129="základní",J129,0)</f>
        <v>35000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13</v>
      </c>
      <c r="BK129" s="222">
        <f>ROUND(I129*H129,2)</f>
        <v>35000</v>
      </c>
      <c r="BL129" s="17" t="s">
        <v>786</v>
      </c>
      <c r="BM129" s="221" t="s">
        <v>795</v>
      </c>
    </row>
    <row r="130" s="2" customFormat="1">
      <c r="A130" s="32"/>
      <c r="B130" s="33"/>
      <c r="C130" s="34"/>
      <c r="D130" s="223" t="s">
        <v>148</v>
      </c>
      <c r="E130" s="34"/>
      <c r="F130" s="224" t="s">
        <v>796</v>
      </c>
      <c r="G130" s="34"/>
      <c r="H130" s="34"/>
      <c r="I130" s="34"/>
      <c r="J130" s="34"/>
      <c r="K130" s="34"/>
      <c r="L130" s="38"/>
      <c r="M130" s="225"/>
      <c r="N130" s="226"/>
      <c r="O130" s="84"/>
      <c r="P130" s="84"/>
      <c r="Q130" s="84"/>
      <c r="R130" s="84"/>
      <c r="S130" s="84"/>
      <c r="T130" s="85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148</v>
      </c>
      <c r="AU130" s="17" t="s">
        <v>89</v>
      </c>
    </row>
    <row r="131" s="2" customFormat="1" ht="16.5" customHeight="1">
      <c r="A131" s="32"/>
      <c r="B131" s="33"/>
      <c r="C131" s="211" t="s">
        <v>146</v>
      </c>
      <c r="D131" s="211" t="s">
        <v>141</v>
      </c>
      <c r="E131" s="212" t="s">
        <v>797</v>
      </c>
      <c r="F131" s="213" t="s">
        <v>798</v>
      </c>
      <c r="G131" s="214" t="s">
        <v>514</v>
      </c>
      <c r="H131" s="215">
        <v>1</v>
      </c>
      <c r="I131" s="216">
        <v>20000</v>
      </c>
      <c r="J131" s="216">
        <f>ROUND(I131*H131,2)</f>
        <v>20000</v>
      </c>
      <c r="K131" s="213" t="s">
        <v>145</v>
      </c>
      <c r="L131" s="38"/>
      <c r="M131" s="217" t="s">
        <v>1</v>
      </c>
      <c r="N131" s="218" t="s">
        <v>45</v>
      </c>
      <c r="O131" s="219">
        <v>0</v>
      </c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1" t="s">
        <v>786</v>
      </c>
      <c r="AT131" s="221" t="s">
        <v>141</v>
      </c>
      <c r="AU131" s="221" t="s">
        <v>89</v>
      </c>
      <c r="AY131" s="17" t="s">
        <v>139</v>
      </c>
      <c r="BE131" s="222">
        <f>IF(N131="základní",J131,0)</f>
        <v>20000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13</v>
      </c>
      <c r="BK131" s="222">
        <f>ROUND(I131*H131,2)</f>
        <v>20000</v>
      </c>
      <c r="BL131" s="17" t="s">
        <v>786</v>
      </c>
      <c r="BM131" s="221" t="s">
        <v>799</v>
      </c>
    </row>
    <row r="132" s="2" customFormat="1">
      <c r="A132" s="32"/>
      <c r="B132" s="33"/>
      <c r="C132" s="34"/>
      <c r="D132" s="223" t="s">
        <v>148</v>
      </c>
      <c r="E132" s="34"/>
      <c r="F132" s="224" t="s">
        <v>800</v>
      </c>
      <c r="G132" s="34"/>
      <c r="H132" s="34"/>
      <c r="I132" s="34"/>
      <c r="J132" s="34"/>
      <c r="K132" s="34"/>
      <c r="L132" s="38"/>
      <c r="M132" s="225"/>
      <c r="N132" s="226"/>
      <c r="O132" s="84"/>
      <c r="P132" s="84"/>
      <c r="Q132" s="84"/>
      <c r="R132" s="84"/>
      <c r="S132" s="84"/>
      <c r="T132" s="85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148</v>
      </c>
      <c r="AU132" s="17" t="s">
        <v>89</v>
      </c>
    </row>
    <row r="133" s="2" customFormat="1" ht="16.5" customHeight="1">
      <c r="A133" s="32"/>
      <c r="B133" s="33"/>
      <c r="C133" s="211" t="s">
        <v>168</v>
      </c>
      <c r="D133" s="211" t="s">
        <v>141</v>
      </c>
      <c r="E133" s="212" t="s">
        <v>801</v>
      </c>
      <c r="F133" s="213" t="s">
        <v>802</v>
      </c>
      <c r="G133" s="214" t="s">
        <v>514</v>
      </c>
      <c r="H133" s="215">
        <v>1</v>
      </c>
      <c r="I133" s="216">
        <v>88000</v>
      </c>
      <c r="J133" s="216">
        <f>ROUND(I133*H133,2)</f>
        <v>88000</v>
      </c>
      <c r="K133" s="213" t="s">
        <v>145</v>
      </c>
      <c r="L133" s="38"/>
      <c r="M133" s="217" t="s">
        <v>1</v>
      </c>
      <c r="N133" s="218" t="s">
        <v>45</v>
      </c>
      <c r="O133" s="219">
        <v>0</v>
      </c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1" t="s">
        <v>786</v>
      </c>
      <c r="AT133" s="221" t="s">
        <v>141</v>
      </c>
      <c r="AU133" s="221" t="s">
        <v>89</v>
      </c>
      <c r="AY133" s="17" t="s">
        <v>139</v>
      </c>
      <c r="BE133" s="222">
        <f>IF(N133="základní",J133,0)</f>
        <v>88000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13</v>
      </c>
      <c r="BK133" s="222">
        <f>ROUND(I133*H133,2)</f>
        <v>88000</v>
      </c>
      <c r="BL133" s="17" t="s">
        <v>786</v>
      </c>
      <c r="BM133" s="221" t="s">
        <v>803</v>
      </c>
    </row>
    <row r="134" s="2" customFormat="1">
      <c r="A134" s="32"/>
      <c r="B134" s="33"/>
      <c r="C134" s="34"/>
      <c r="D134" s="223" t="s">
        <v>148</v>
      </c>
      <c r="E134" s="34"/>
      <c r="F134" s="224" t="s">
        <v>804</v>
      </c>
      <c r="G134" s="34"/>
      <c r="H134" s="34"/>
      <c r="I134" s="34"/>
      <c r="J134" s="34"/>
      <c r="K134" s="34"/>
      <c r="L134" s="38"/>
      <c r="M134" s="225"/>
      <c r="N134" s="226"/>
      <c r="O134" s="84"/>
      <c r="P134" s="84"/>
      <c r="Q134" s="84"/>
      <c r="R134" s="84"/>
      <c r="S134" s="84"/>
      <c r="T134" s="85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148</v>
      </c>
      <c r="AU134" s="17" t="s">
        <v>89</v>
      </c>
    </row>
    <row r="135" s="2" customFormat="1" ht="16.5" customHeight="1">
      <c r="A135" s="32"/>
      <c r="B135" s="33"/>
      <c r="C135" s="211" t="s">
        <v>173</v>
      </c>
      <c r="D135" s="211" t="s">
        <v>141</v>
      </c>
      <c r="E135" s="212" t="s">
        <v>805</v>
      </c>
      <c r="F135" s="213" t="s">
        <v>806</v>
      </c>
      <c r="G135" s="214" t="s">
        <v>514</v>
      </c>
      <c r="H135" s="215">
        <v>1</v>
      </c>
      <c r="I135" s="216">
        <v>45000</v>
      </c>
      <c r="J135" s="216">
        <f>ROUND(I135*H135,2)</f>
        <v>45000</v>
      </c>
      <c r="K135" s="213" t="s">
        <v>145</v>
      </c>
      <c r="L135" s="38"/>
      <c r="M135" s="217" t="s">
        <v>1</v>
      </c>
      <c r="N135" s="218" t="s">
        <v>45</v>
      </c>
      <c r="O135" s="219">
        <v>0</v>
      </c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1" t="s">
        <v>786</v>
      </c>
      <c r="AT135" s="221" t="s">
        <v>141</v>
      </c>
      <c r="AU135" s="221" t="s">
        <v>89</v>
      </c>
      <c r="AY135" s="17" t="s">
        <v>139</v>
      </c>
      <c r="BE135" s="222">
        <f>IF(N135="základní",J135,0)</f>
        <v>45000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13</v>
      </c>
      <c r="BK135" s="222">
        <f>ROUND(I135*H135,2)</f>
        <v>45000</v>
      </c>
      <c r="BL135" s="17" t="s">
        <v>786</v>
      </c>
      <c r="BM135" s="221" t="s">
        <v>807</v>
      </c>
    </row>
    <row r="136" s="2" customFormat="1">
      <c r="A136" s="32"/>
      <c r="B136" s="33"/>
      <c r="C136" s="34"/>
      <c r="D136" s="223" t="s">
        <v>148</v>
      </c>
      <c r="E136" s="34"/>
      <c r="F136" s="224" t="s">
        <v>808</v>
      </c>
      <c r="G136" s="34"/>
      <c r="H136" s="34"/>
      <c r="I136" s="34"/>
      <c r="J136" s="34"/>
      <c r="K136" s="34"/>
      <c r="L136" s="38"/>
      <c r="M136" s="225"/>
      <c r="N136" s="226"/>
      <c r="O136" s="84"/>
      <c r="P136" s="84"/>
      <c r="Q136" s="84"/>
      <c r="R136" s="84"/>
      <c r="S136" s="84"/>
      <c r="T136" s="85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148</v>
      </c>
      <c r="AU136" s="17" t="s">
        <v>89</v>
      </c>
    </row>
    <row r="137" s="2" customFormat="1" ht="16.5" customHeight="1">
      <c r="A137" s="32"/>
      <c r="B137" s="33"/>
      <c r="C137" s="211" t="s">
        <v>178</v>
      </c>
      <c r="D137" s="211" t="s">
        <v>141</v>
      </c>
      <c r="E137" s="212" t="s">
        <v>809</v>
      </c>
      <c r="F137" s="213" t="s">
        <v>810</v>
      </c>
      <c r="G137" s="214" t="s">
        <v>514</v>
      </c>
      <c r="H137" s="215">
        <v>1</v>
      </c>
      <c r="I137" s="216">
        <v>12500</v>
      </c>
      <c r="J137" s="216">
        <f>ROUND(I137*H137,2)</f>
        <v>12500</v>
      </c>
      <c r="K137" s="213" t="s">
        <v>145</v>
      </c>
      <c r="L137" s="38"/>
      <c r="M137" s="217" t="s">
        <v>1</v>
      </c>
      <c r="N137" s="218" t="s">
        <v>45</v>
      </c>
      <c r="O137" s="219">
        <v>0</v>
      </c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1" t="s">
        <v>786</v>
      </c>
      <c r="AT137" s="221" t="s">
        <v>141</v>
      </c>
      <c r="AU137" s="221" t="s">
        <v>89</v>
      </c>
      <c r="AY137" s="17" t="s">
        <v>139</v>
      </c>
      <c r="BE137" s="222">
        <f>IF(N137="základní",J137,0)</f>
        <v>12500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13</v>
      </c>
      <c r="BK137" s="222">
        <f>ROUND(I137*H137,2)</f>
        <v>12500</v>
      </c>
      <c r="BL137" s="17" t="s">
        <v>786</v>
      </c>
      <c r="BM137" s="221" t="s">
        <v>811</v>
      </c>
    </row>
    <row r="138" s="2" customFormat="1">
      <c r="A138" s="32"/>
      <c r="B138" s="33"/>
      <c r="C138" s="34"/>
      <c r="D138" s="223" t="s">
        <v>148</v>
      </c>
      <c r="E138" s="34"/>
      <c r="F138" s="224" t="s">
        <v>812</v>
      </c>
      <c r="G138" s="34"/>
      <c r="H138" s="34"/>
      <c r="I138" s="34"/>
      <c r="J138" s="34"/>
      <c r="K138" s="34"/>
      <c r="L138" s="38"/>
      <c r="M138" s="225"/>
      <c r="N138" s="226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148</v>
      </c>
      <c r="AU138" s="17" t="s">
        <v>89</v>
      </c>
    </row>
    <row r="139" s="2" customFormat="1" ht="16.5" customHeight="1">
      <c r="A139" s="32"/>
      <c r="B139" s="33"/>
      <c r="C139" s="211" t="s">
        <v>183</v>
      </c>
      <c r="D139" s="211" t="s">
        <v>141</v>
      </c>
      <c r="E139" s="212" t="s">
        <v>813</v>
      </c>
      <c r="F139" s="213" t="s">
        <v>814</v>
      </c>
      <c r="G139" s="214" t="s">
        <v>514</v>
      </c>
      <c r="H139" s="215">
        <v>1</v>
      </c>
      <c r="I139" s="216">
        <v>12500</v>
      </c>
      <c r="J139" s="216">
        <f>ROUND(I139*H139,2)</f>
        <v>12500</v>
      </c>
      <c r="K139" s="213" t="s">
        <v>145</v>
      </c>
      <c r="L139" s="38"/>
      <c r="M139" s="217" t="s">
        <v>1</v>
      </c>
      <c r="N139" s="218" t="s">
        <v>45</v>
      </c>
      <c r="O139" s="219">
        <v>0</v>
      </c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1" t="s">
        <v>786</v>
      </c>
      <c r="AT139" s="221" t="s">
        <v>141</v>
      </c>
      <c r="AU139" s="221" t="s">
        <v>89</v>
      </c>
      <c r="AY139" s="17" t="s">
        <v>139</v>
      </c>
      <c r="BE139" s="222">
        <f>IF(N139="základní",J139,0)</f>
        <v>12500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13</v>
      </c>
      <c r="BK139" s="222">
        <f>ROUND(I139*H139,2)</f>
        <v>12500</v>
      </c>
      <c r="BL139" s="17" t="s">
        <v>786</v>
      </c>
      <c r="BM139" s="221" t="s">
        <v>815</v>
      </c>
    </row>
    <row r="140" s="2" customFormat="1">
      <c r="A140" s="32"/>
      <c r="B140" s="33"/>
      <c r="C140" s="34"/>
      <c r="D140" s="223" t="s">
        <v>148</v>
      </c>
      <c r="E140" s="34"/>
      <c r="F140" s="224" t="s">
        <v>816</v>
      </c>
      <c r="G140" s="34"/>
      <c r="H140" s="34"/>
      <c r="I140" s="34"/>
      <c r="J140" s="34"/>
      <c r="K140" s="34"/>
      <c r="L140" s="38"/>
      <c r="M140" s="225"/>
      <c r="N140" s="226"/>
      <c r="O140" s="84"/>
      <c r="P140" s="84"/>
      <c r="Q140" s="84"/>
      <c r="R140" s="84"/>
      <c r="S140" s="84"/>
      <c r="T140" s="85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148</v>
      </c>
      <c r="AU140" s="17" t="s">
        <v>89</v>
      </c>
    </row>
    <row r="141" s="12" customFormat="1" ht="22.8" customHeight="1">
      <c r="A141" s="12"/>
      <c r="B141" s="196"/>
      <c r="C141" s="197"/>
      <c r="D141" s="198" t="s">
        <v>79</v>
      </c>
      <c r="E141" s="209" t="s">
        <v>817</v>
      </c>
      <c r="F141" s="209" t="s">
        <v>818</v>
      </c>
      <c r="G141" s="197"/>
      <c r="H141" s="197"/>
      <c r="I141" s="197"/>
      <c r="J141" s="210">
        <f>BK141</f>
        <v>113141</v>
      </c>
      <c r="K141" s="197"/>
      <c r="L141" s="201"/>
      <c r="M141" s="202"/>
      <c r="N141" s="203"/>
      <c r="O141" s="203"/>
      <c r="P141" s="204">
        <f>SUM(P142:P143)</f>
        <v>0</v>
      </c>
      <c r="Q141" s="203"/>
      <c r="R141" s="204">
        <f>SUM(R142:R143)</f>
        <v>0</v>
      </c>
      <c r="S141" s="203"/>
      <c r="T141" s="205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6" t="s">
        <v>168</v>
      </c>
      <c r="AT141" s="207" t="s">
        <v>79</v>
      </c>
      <c r="AU141" s="207" t="s">
        <v>13</v>
      </c>
      <c r="AY141" s="206" t="s">
        <v>139</v>
      </c>
      <c r="BK141" s="208">
        <f>SUM(BK142:BK143)</f>
        <v>113141</v>
      </c>
    </row>
    <row r="142" s="2" customFormat="1" ht="16.5" customHeight="1">
      <c r="A142" s="32"/>
      <c r="B142" s="33"/>
      <c r="C142" s="211" t="s">
        <v>188</v>
      </c>
      <c r="D142" s="211" t="s">
        <v>141</v>
      </c>
      <c r="E142" s="212" t="s">
        <v>819</v>
      </c>
      <c r="F142" s="213" t="s">
        <v>818</v>
      </c>
      <c r="G142" s="214" t="s">
        <v>514</v>
      </c>
      <c r="H142" s="215">
        <v>1</v>
      </c>
      <c r="I142" s="216">
        <v>113141</v>
      </c>
      <c r="J142" s="216">
        <f>ROUND(I142*H142,2)</f>
        <v>113141</v>
      </c>
      <c r="K142" s="213" t="s">
        <v>145</v>
      </c>
      <c r="L142" s="38"/>
      <c r="M142" s="217" t="s">
        <v>1</v>
      </c>
      <c r="N142" s="218" t="s">
        <v>45</v>
      </c>
      <c r="O142" s="219">
        <v>0</v>
      </c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1" t="s">
        <v>786</v>
      </c>
      <c r="AT142" s="221" t="s">
        <v>141</v>
      </c>
      <c r="AU142" s="221" t="s">
        <v>89</v>
      </c>
      <c r="AY142" s="17" t="s">
        <v>139</v>
      </c>
      <c r="BE142" s="222">
        <f>IF(N142="základní",J142,0)</f>
        <v>113141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13</v>
      </c>
      <c r="BK142" s="222">
        <f>ROUND(I142*H142,2)</f>
        <v>113141</v>
      </c>
      <c r="BL142" s="17" t="s">
        <v>786</v>
      </c>
      <c r="BM142" s="221" t="s">
        <v>820</v>
      </c>
    </row>
    <row r="143" s="2" customFormat="1">
      <c r="A143" s="32"/>
      <c r="B143" s="33"/>
      <c r="C143" s="34"/>
      <c r="D143" s="223" t="s">
        <v>148</v>
      </c>
      <c r="E143" s="34"/>
      <c r="F143" s="224" t="s">
        <v>821</v>
      </c>
      <c r="G143" s="34"/>
      <c r="H143" s="34"/>
      <c r="I143" s="34"/>
      <c r="J143" s="34"/>
      <c r="K143" s="34"/>
      <c r="L143" s="38"/>
      <c r="M143" s="225"/>
      <c r="N143" s="226"/>
      <c r="O143" s="84"/>
      <c r="P143" s="84"/>
      <c r="Q143" s="84"/>
      <c r="R143" s="84"/>
      <c r="S143" s="84"/>
      <c r="T143" s="85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148</v>
      </c>
      <c r="AU143" s="17" t="s">
        <v>89</v>
      </c>
    </row>
    <row r="144" s="12" customFormat="1" ht="22.8" customHeight="1">
      <c r="A144" s="12"/>
      <c r="B144" s="196"/>
      <c r="C144" s="197"/>
      <c r="D144" s="198" t="s">
        <v>79</v>
      </c>
      <c r="E144" s="209" t="s">
        <v>822</v>
      </c>
      <c r="F144" s="209" t="s">
        <v>823</v>
      </c>
      <c r="G144" s="197"/>
      <c r="H144" s="197"/>
      <c r="I144" s="197"/>
      <c r="J144" s="210">
        <f>BK144</f>
        <v>90000</v>
      </c>
      <c r="K144" s="197"/>
      <c r="L144" s="201"/>
      <c r="M144" s="202"/>
      <c r="N144" s="203"/>
      <c r="O144" s="203"/>
      <c r="P144" s="204">
        <f>SUM(P145:P147)</f>
        <v>0</v>
      </c>
      <c r="Q144" s="203"/>
      <c r="R144" s="204">
        <f>SUM(R145:R147)</f>
        <v>0</v>
      </c>
      <c r="S144" s="203"/>
      <c r="T144" s="205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6" t="s">
        <v>168</v>
      </c>
      <c r="AT144" s="207" t="s">
        <v>79</v>
      </c>
      <c r="AU144" s="207" t="s">
        <v>13</v>
      </c>
      <c r="AY144" s="206" t="s">
        <v>139</v>
      </c>
      <c r="BK144" s="208">
        <f>SUM(BK145:BK147)</f>
        <v>90000</v>
      </c>
    </row>
    <row r="145" s="2" customFormat="1" ht="16.5" customHeight="1">
      <c r="A145" s="32"/>
      <c r="B145" s="33"/>
      <c r="C145" s="211" t="s">
        <v>193</v>
      </c>
      <c r="D145" s="211" t="s">
        <v>141</v>
      </c>
      <c r="E145" s="212" t="s">
        <v>824</v>
      </c>
      <c r="F145" s="213" t="s">
        <v>825</v>
      </c>
      <c r="G145" s="214" t="s">
        <v>514</v>
      </c>
      <c r="H145" s="215">
        <v>1</v>
      </c>
      <c r="I145" s="216">
        <v>90000</v>
      </c>
      <c r="J145" s="216">
        <f>ROUND(I145*H145,2)</f>
        <v>90000</v>
      </c>
      <c r="K145" s="213" t="s">
        <v>145</v>
      </c>
      <c r="L145" s="38"/>
      <c r="M145" s="217" t="s">
        <v>1</v>
      </c>
      <c r="N145" s="218" t="s">
        <v>45</v>
      </c>
      <c r="O145" s="219">
        <v>0</v>
      </c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1" t="s">
        <v>786</v>
      </c>
      <c r="AT145" s="221" t="s">
        <v>141</v>
      </c>
      <c r="AU145" s="221" t="s">
        <v>89</v>
      </c>
      <c r="AY145" s="17" t="s">
        <v>139</v>
      </c>
      <c r="BE145" s="222">
        <f>IF(N145="základní",J145,0)</f>
        <v>90000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13</v>
      </c>
      <c r="BK145" s="222">
        <f>ROUND(I145*H145,2)</f>
        <v>90000</v>
      </c>
      <c r="BL145" s="17" t="s">
        <v>786</v>
      </c>
      <c r="BM145" s="221" t="s">
        <v>826</v>
      </c>
    </row>
    <row r="146" s="2" customFormat="1">
      <c r="A146" s="32"/>
      <c r="B146" s="33"/>
      <c r="C146" s="34"/>
      <c r="D146" s="223" t="s">
        <v>148</v>
      </c>
      <c r="E146" s="34"/>
      <c r="F146" s="224" t="s">
        <v>827</v>
      </c>
      <c r="G146" s="34"/>
      <c r="H146" s="34"/>
      <c r="I146" s="34"/>
      <c r="J146" s="34"/>
      <c r="K146" s="34"/>
      <c r="L146" s="38"/>
      <c r="M146" s="225"/>
      <c r="N146" s="226"/>
      <c r="O146" s="84"/>
      <c r="P146" s="84"/>
      <c r="Q146" s="84"/>
      <c r="R146" s="84"/>
      <c r="S146" s="84"/>
      <c r="T146" s="85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148</v>
      </c>
      <c r="AU146" s="17" t="s">
        <v>89</v>
      </c>
    </row>
    <row r="147" s="2" customFormat="1">
      <c r="A147" s="32"/>
      <c r="B147" s="33"/>
      <c r="C147" s="34"/>
      <c r="D147" s="229" t="s">
        <v>463</v>
      </c>
      <c r="E147" s="34"/>
      <c r="F147" s="266" t="s">
        <v>828</v>
      </c>
      <c r="G147" s="34"/>
      <c r="H147" s="34"/>
      <c r="I147" s="34"/>
      <c r="J147" s="34"/>
      <c r="K147" s="34"/>
      <c r="L147" s="38"/>
      <c r="M147" s="225"/>
      <c r="N147" s="226"/>
      <c r="O147" s="84"/>
      <c r="P147" s="84"/>
      <c r="Q147" s="84"/>
      <c r="R147" s="84"/>
      <c r="S147" s="84"/>
      <c r="T147" s="85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463</v>
      </c>
      <c r="AU147" s="17" t="s">
        <v>89</v>
      </c>
    </row>
    <row r="148" s="12" customFormat="1" ht="22.8" customHeight="1">
      <c r="A148" s="12"/>
      <c r="B148" s="196"/>
      <c r="C148" s="197"/>
      <c r="D148" s="198" t="s">
        <v>79</v>
      </c>
      <c r="E148" s="209" t="s">
        <v>829</v>
      </c>
      <c r="F148" s="209" t="s">
        <v>830</v>
      </c>
      <c r="G148" s="197"/>
      <c r="H148" s="197"/>
      <c r="I148" s="197"/>
      <c r="J148" s="210">
        <f>BK148</f>
        <v>37713</v>
      </c>
      <c r="K148" s="197"/>
      <c r="L148" s="201"/>
      <c r="M148" s="202"/>
      <c r="N148" s="203"/>
      <c r="O148" s="203"/>
      <c r="P148" s="204">
        <f>SUM(P149:P150)</f>
        <v>0</v>
      </c>
      <c r="Q148" s="203"/>
      <c r="R148" s="204">
        <f>SUM(R149:R150)</f>
        <v>0</v>
      </c>
      <c r="S148" s="203"/>
      <c r="T148" s="205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168</v>
      </c>
      <c r="AT148" s="207" t="s">
        <v>79</v>
      </c>
      <c r="AU148" s="207" t="s">
        <v>13</v>
      </c>
      <c r="AY148" s="206" t="s">
        <v>139</v>
      </c>
      <c r="BK148" s="208">
        <f>SUM(BK149:BK150)</f>
        <v>37713</v>
      </c>
    </row>
    <row r="149" s="2" customFormat="1" ht="16.5" customHeight="1">
      <c r="A149" s="32"/>
      <c r="B149" s="33"/>
      <c r="C149" s="211" t="s">
        <v>103</v>
      </c>
      <c r="D149" s="211" t="s">
        <v>141</v>
      </c>
      <c r="E149" s="212" t="s">
        <v>831</v>
      </c>
      <c r="F149" s="213" t="s">
        <v>830</v>
      </c>
      <c r="G149" s="214" t="s">
        <v>514</v>
      </c>
      <c r="H149" s="215">
        <v>1</v>
      </c>
      <c r="I149" s="216">
        <v>37713</v>
      </c>
      <c r="J149" s="216">
        <f>ROUND(I149*H149,2)</f>
        <v>37713</v>
      </c>
      <c r="K149" s="213" t="s">
        <v>145</v>
      </c>
      <c r="L149" s="38"/>
      <c r="M149" s="217" t="s">
        <v>1</v>
      </c>
      <c r="N149" s="218" t="s">
        <v>45</v>
      </c>
      <c r="O149" s="219">
        <v>0</v>
      </c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1" t="s">
        <v>786</v>
      </c>
      <c r="AT149" s="221" t="s">
        <v>141</v>
      </c>
      <c r="AU149" s="221" t="s">
        <v>89</v>
      </c>
      <c r="AY149" s="17" t="s">
        <v>139</v>
      </c>
      <c r="BE149" s="222">
        <f>IF(N149="základní",J149,0)</f>
        <v>37713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13</v>
      </c>
      <c r="BK149" s="222">
        <f>ROUND(I149*H149,2)</f>
        <v>37713</v>
      </c>
      <c r="BL149" s="17" t="s">
        <v>786</v>
      </c>
      <c r="BM149" s="221" t="s">
        <v>832</v>
      </c>
    </row>
    <row r="150" s="2" customFormat="1">
      <c r="A150" s="32"/>
      <c r="B150" s="33"/>
      <c r="C150" s="34"/>
      <c r="D150" s="223" t="s">
        <v>148</v>
      </c>
      <c r="E150" s="34"/>
      <c r="F150" s="224" t="s">
        <v>833</v>
      </c>
      <c r="G150" s="34"/>
      <c r="H150" s="34"/>
      <c r="I150" s="34"/>
      <c r="J150" s="34"/>
      <c r="K150" s="34"/>
      <c r="L150" s="38"/>
      <c r="M150" s="225"/>
      <c r="N150" s="226"/>
      <c r="O150" s="84"/>
      <c r="P150" s="84"/>
      <c r="Q150" s="84"/>
      <c r="R150" s="84"/>
      <c r="S150" s="84"/>
      <c r="T150" s="85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148</v>
      </c>
      <c r="AU150" s="17" t="s">
        <v>89</v>
      </c>
    </row>
    <row r="151" s="12" customFormat="1" ht="22.8" customHeight="1">
      <c r="A151" s="12"/>
      <c r="B151" s="196"/>
      <c r="C151" s="197"/>
      <c r="D151" s="198" t="s">
        <v>79</v>
      </c>
      <c r="E151" s="209" t="s">
        <v>834</v>
      </c>
      <c r="F151" s="209" t="s">
        <v>835</v>
      </c>
      <c r="G151" s="197"/>
      <c r="H151" s="197"/>
      <c r="I151" s="197"/>
      <c r="J151" s="210">
        <f>BK151</f>
        <v>150000</v>
      </c>
      <c r="K151" s="197"/>
      <c r="L151" s="201"/>
      <c r="M151" s="202"/>
      <c r="N151" s="203"/>
      <c r="O151" s="203"/>
      <c r="P151" s="204">
        <f>SUM(P152:P154)</f>
        <v>0</v>
      </c>
      <c r="Q151" s="203"/>
      <c r="R151" s="204">
        <f>SUM(R152:R154)</f>
        <v>0</v>
      </c>
      <c r="S151" s="203"/>
      <c r="T151" s="205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6" t="s">
        <v>168</v>
      </c>
      <c r="AT151" s="207" t="s">
        <v>79</v>
      </c>
      <c r="AU151" s="207" t="s">
        <v>13</v>
      </c>
      <c r="AY151" s="206" t="s">
        <v>139</v>
      </c>
      <c r="BK151" s="208">
        <f>SUM(BK152:BK154)</f>
        <v>150000</v>
      </c>
    </row>
    <row r="152" s="2" customFormat="1" ht="16.5" customHeight="1">
      <c r="A152" s="32"/>
      <c r="B152" s="33"/>
      <c r="C152" s="211" t="s">
        <v>205</v>
      </c>
      <c r="D152" s="211" t="s">
        <v>141</v>
      </c>
      <c r="E152" s="212" t="s">
        <v>836</v>
      </c>
      <c r="F152" s="213" t="s">
        <v>837</v>
      </c>
      <c r="G152" s="214" t="s">
        <v>838</v>
      </c>
      <c r="H152" s="215">
        <v>1</v>
      </c>
      <c r="I152" s="216">
        <v>15000</v>
      </c>
      <c r="J152" s="216">
        <f>ROUND(I152*H152,2)</f>
        <v>15000</v>
      </c>
      <c r="K152" s="213" t="s">
        <v>1</v>
      </c>
      <c r="L152" s="38"/>
      <c r="M152" s="217" t="s">
        <v>1</v>
      </c>
      <c r="N152" s="218" t="s">
        <v>45</v>
      </c>
      <c r="O152" s="219">
        <v>0</v>
      </c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1" t="s">
        <v>786</v>
      </c>
      <c r="AT152" s="221" t="s">
        <v>141</v>
      </c>
      <c r="AU152" s="221" t="s">
        <v>89</v>
      </c>
      <c r="AY152" s="17" t="s">
        <v>139</v>
      </c>
      <c r="BE152" s="222">
        <f>IF(N152="základní",J152,0)</f>
        <v>15000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13</v>
      </c>
      <c r="BK152" s="222">
        <f>ROUND(I152*H152,2)</f>
        <v>15000</v>
      </c>
      <c r="BL152" s="17" t="s">
        <v>786</v>
      </c>
      <c r="BM152" s="221" t="s">
        <v>839</v>
      </c>
    </row>
    <row r="153" s="2" customFormat="1" ht="16.5" customHeight="1">
      <c r="A153" s="32"/>
      <c r="B153" s="33"/>
      <c r="C153" s="211" t="s">
        <v>211</v>
      </c>
      <c r="D153" s="211" t="s">
        <v>141</v>
      </c>
      <c r="E153" s="212" t="s">
        <v>840</v>
      </c>
      <c r="F153" s="213" t="s">
        <v>841</v>
      </c>
      <c r="G153" s="214" t="s">
        <v>838</v>
      </c>
      <c r="H153" s="215">
        <v>1</v>
      </c>
      <c r="I153" s="216">
        <v>100000</v>
      </c>
      <c r="J153" s="216">
        <f>ROUND(I153*H153,2)</f>
        <v>100000</v>
      </c>
      <c r="K153" s="213" t="s">
        <v>1</v>
      </c>
      <c r="L153" s="38"/>
      <c r="M153" s="217" t="s">
        <v>1</v>
      </c>
      <c r="N153" s="218" t="s">
        <v>45</v>
      </c>
      <c r="O153" s="219">
        <v>0</v>
      </c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1" t="s">
        <v>786</v>
      </c>
      <c r="AT153" s="221" t="s">
        <v>141</v>
      </c>
      <c r="AU153" s="221" t="s">
        <v>89</v>
      </c>
      <c r="AY153" s="17" t="s">
        <v>139</v>
      </c>
      <c r="BE153" s="222">
        <f>IF(N153="základní",J153,0)</f>
        <v>100000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13</v>
      </c>
      <c r="BK153" s="222">
        <f>ROUND(I153*H153,2)</f>
        <v>100000</v>
      </c>
      <c r="BL153" s="17" t="s">
        <v>786</v>
      </c>
      <c r="BM153" s="221" t="s">
        <v>842</v>
      </c>
    </row>
    <row r="154" s="2" customFormat="1" ht="24.15" customHeight="1">
      <c r="A154" s="32"/>
      <c r="B154" s="33"/>
      <c r="C154" s="211" t="s">
        <v>218</v>
      </c>
      <c r="D154" s="211" t="s">
        <v>141</v>
      </c>
      <c r="E154" s="212" t="s">
        <v>843</v>
      </c>
      <c r="F154" s="213" t="s">
        <v>844</v>
      </c>
      <c r="G154" s="214" t="s">
        <v>838</v>
      </c>
      <c r="H154" s="215">
        <v>1</v>
      </c>
      <c r="I154" s="216">
        <v>35000</v>
      </c>
      <c r="J154" s="216">
        <f>ROUND(I154*H154,2)</f>
        <v>35000</v>
      </c>
      <c r="K154" s="213" t="s">
        <v>1</v>
      </c>
      <c r="L154" s="38"/>
      <c r="M154" s="271" t="s">
        <v>1</v>
      </c>
      <c r="N154" s="272" t="s">
        <v>45</v>
      </c>
      <c r="O154" s="273">
        <v>0</v>
      </c>
      <c r="P154" s="273">
        <f>O154*H154</f>
        <v>0</v>
      </c>
      <c r="Q154" s="273">
        <v>0</v>
      </c>
      <c r="R154" s="273">
        <f>Q154*H154</f>
        <v>0</v>
      </c>
      <c r="S154" s="273">
        <v>0</v>
      </c>
      <c r="T154" s="27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1" t="s">
        <v>786</v>
      </c>
      <c r="AT154" s="221" t="s">
        <v>141</v>
      </c>
      <c r="AU154" s="221" t="s">
        <v>89</v>
      </c>
      <c r="AY154" s="17" t="s">
        <v>139</v>
      </c>
      <c r="BE154" s="222">
        <f>IF(N154="základní",J154,0)</f>
        <v>35000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13</v>
      </c>
      <c r="BK154" s="222">
        <f>ROUND(I154*H154,2)</f>
        <v>35000</v>
      </c>
      <c r="BL154" s="17" t="s">
        <v>786</v>
      </c>
      <c r="BM154" s="221" t="s">
        <v>845</v>
      </c>
    </row>
    <row r="155" s="2" customFormat="1" ht="6.96" customHeight="1">
      <c r="A155" s="32"/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38"/>
      <c r="M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</sheetData>
  <sheetProtection sheet="1" autoFilter="0" formatColumns="0" formatRows="0" objects="1" scenarios="1" spinCount="100000" saltValue="seYgmB7Dy8ByNuhMkIqhBAHfhszgfZXT9EA1/ZHNT5wSOdpuVq353TVTSa2JIrxAylLIRleu1+KY/Fn8EIPZBg==" hashValue="fuN5Xn9u9JzNFljFwrpGYETzQ4Yetl/i0NVNTEqeCxPrwSlE5jp3qwtzsG207cmhdCz6evwCSMQ+s2d1N5sAEw==" algorithmName="SHA-512" password="CC35"/>
  <autoFilter ref="C121:K15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2_02/012002000"/>
    <hyperlink ref="F128" r:id="rId2" display="https://podminky.urs.cz/item/CS_URS_2022_02/012103000"/>
    <hyperlink ref="F130" r:id="rId3" display="https://podminky.urs.cz/item/CS_URS_2022_02/012203000"/>
    <hyperlink ref="F132" r:id="rId4" display="https://podminky.urs.cz/item/CS_URS_2022_02/012303000"/>
    <hyperlink ref="F134" r:id="rId5" display="https://podminky.urs.cz/item/CS_URS_2022_02/013244000"/>
    <hyperlink ref="F136" r:id="rId6" display="https://podminky.urs.cz/item/CS_URS_2022_02/013254000"/>
    <hyperlink ref="F138" r:id="rId7" display="https://podminky.urs.cz/item/CS_URS_2022_02/013274000"/>
    <hyperlink ref="F140" r:id="rId8" display="https://podminky.urs.cz/item/CS_URS_2022_02/013284000"/>
    <hyperlink ref="F143" r:id="rId9" display="https://podminky.urs.cz/item/CS_URS_2022_02/030001000"/>
    <hyperlink ref="F146" r:id="rId10" display="https://podminky.urs.cz/item/CS_URS_2022_02/043002000"/>
    <hyperlink ref="F150" r:id="rId11" display="https://podminky.urs.cz/item/CS_URS_2022_02/06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0"/>
    </row>
    <row r="4" s="1" customFormat="1" ht="24.96" customHeight="1">
      <c r="B4" s="20"/>
      <c r="C4" s="132" t="s">
        <v>846</v>
      </c>
      <c r="H4" s="20"/>
    </row>
    <row r="5" s="1" customFormat="1" ht="12" customHeight="1">
      <c r="B5" s="20"/>
      <c r="C5" s="275" t="s">
        <v>12</v>
      </c>
      <c r="D5" s="141" t="s">
        <v>13</v>
      </c>
      <c r="E5" s="1"/>
      <c r="F5" s="1"/>
      <c r="H5" s="20"/>
    </row>
    <row r="6" s="1" customFormat="1" ht="36.96" customHeight="1">
      <c r="B6" s="20"/>
      <c r="C6" s="276" t="s">
        <v>14</v>
      </c>
      <c r="D6" s="277" t="s">
        <v>15</v>
      </c>
      <c r="E6" s="1"/>
      <c r="F6" s="1"/>
      <c r="H6" s="20"/>
    </row>
    <row r="7" s="1" customFormat="1" ht="16.5" customHeight="1">
      <c r="B7" s="20"/>
      <c r="C7" s="134" t="s">
        <v>20</v>
      </c>
      <c r="D7" s="138" t="str">
        <f>'Rekapitulace stavby'!AN8</f>
        <v>23. 10. 2022</v>
      </c>
      <c r="H7" s="20"/>
    </row>
    <row r="8" s="2" customFormat="1" ht="10.8" customHeight="1">
      <c r="A8" s="32"/>
      <c r="B8" s="38"/>
      <c r="C8" s="32"/>
      <c r="D8" s="32"/>
      <c r="E8" s="32"/>
      <c r="F8" s="32"/>
      <c r="G8" s="32"/>
      <c r="H8" s="38"/>
    </row>
    <row r="9" s="11" customFormat="1" ht="29.28" customHeight="1">
      <c r="A9" s="185"/>
      <c r="B9" s="278"/>
      <c r="C9" s="279" t="s">
        <v>61</v>
      </c>
      <c r="D9" s="280" t="s">
        <v>62</v>
      </c>
      <c r="E9" s="280" t="s">
        <v>126</v>
      </c>
      <c r="F9" s="281" t="s">
        <v>847</v>
      </c>
      <c r="G9" s="185"/>
      <c r="H9" s="278"/>
    </row>
    <row r="10" s="2" customFormat="1" ht="26.4" customHeight="1">
      <c r="A10" s="32"/>
      <c r="B10" s="38"/>
      <c r="C10" s="282" t="s">
        <v>848</v>
      </c>
      <c r="D10" s="282" t="s">
        <v>86</v>
      </c>
      <c r="E10" s="32"/>
      <c r="F10" s="32"/>
      <c r="G10" s="32"/>
      <c r="H10" s="38"/>
    </row>
    <row r="11" s="2" customFormat="1" ht="16.8" customHeight="1">
      <c r="A11" s="32"/>
      <c r="B11" s="38"/>
      <c r="C11" s="283" t="s">
        <v>97</v>
      </c>
      <c r="D11" s="284" t="s">
        <v>98</v>
      </c>
      <c r="E11" s="285" t="s">
        <v>95</v>
      </c>
      <c r="F11" s="286">
        <v>0.83999999999999997</v>
      </c>
      <c r="G11" s="32"/>
      <c r="H11" s="38"/>
    </row>
    <row r="12" s="2" customFormat="1" ht="16.8" customHeight="1">
      <c r="A12" s="32"/>
      <c r="B12" s="38"/>
      <c r="C12" s="287" t="s">
        <v>97</v>
      </c>
      <c r="D12" s="287" t="s">
        <v>704</v>
      </c>
      <c r="E12" s="17" t="s">
        <v>1</v>
      </c>
      <c r="F12" s="288">
        <v>0.83999999999999997</v>
      </c>
      <c r="G12" s="32"/>
      <c r="H12" s="38"/>
    </row>
    <row r="13" s="2" customFormat="1" ht="16.8" customHeight="1">
      <c r="A13" s="32"/>
      <c r="B13" s="38"/>
      <c r="C13" s="289" t="s">
        <v>849</v>
      </c>
      <c r="D13" s="32"/>
      <c r="E13" s="32"/>
      <c r="F13" s="32"/>
      <c r="G13" s="32"/>
      <c r="H13" s="38"/>
    </row>
    <row r="14" s="2" customFormat="1">
      <c r="A14" s="32"/>
      <c r="B14" s="38"/>
      <c r="C14" s="287" t="s">
        <v>700</v>
      </c>
      <c r="D14" s="287" t="s">
        <v>701</v>
      </c>
      <c r="E14" s="17" t="s">
        <v>95</v>
      </c>
      <c r="F14" s="288">
        <v>13.564</v>
      </c>
      <c r="G14" s="32"/>
      <c r="H14" s="38"/>
    </row>
    <row r="15" s="2" customFormat="1">
      <c r="A15" s="32"/>
      <c r="B15" s="38"/>
      <c r="C15" s="287" t="s">
        <v>715</v>
      </c>
      <c r="D15" s="287" t="s">
        <v>716</v>
      </c>
      <c r="E15" s="17" t="s">
        <v>95</v>
      </c>
      <c r="F15" s="288">
        <v>0.83999999999999997</v>
      </c>
      <c r="G15" s="32"/>
      <c r="H15" s="38"/>
    </row>
    <row r="16" s="2" customFormat="1" ht="16.8" customHeight="1">
      <c r="A16" s="32"/>
      <c r="B16" s="38"/>
      <c r="C16" s="283" t="s">
        <v>93</v>
      </c>
      <c r="D16" s="284" t="s">
        <v>94</v>
      </c>
      <c r="E16" s="285" t="s">
        <v>95</v>
      </c>
      <c r="F16" s="286">
        <v>13.564</v>
      </c>
      <c r="G16" s="32"/>
      <c r="H16" s="38"/>
    </row>
    <row r="17" s="2" customFormat="1" ht="16.8" customHeight="1">
      <c r="A17" s="32"/>
      <c r="B17" s="38"/>
      <c r="C17" s="287" t="s">
        <v>97</v>
      </c>
      <c r="D17" s="287" t="s">
        <v>704</v>
      </c>
      <c r="E17" s="17" t="s">
        <v>1</v>
      </c>
      <c r="F17" s="288">
        <v>0.83999999999999997</v>
      </c>
      <c r="G17" s="32"/>
      <c r="H17" s="38"/>
    </row>
    <row r="18" s="2" customFormat="1" ht="16.8" customHeight="1">
      <c r="A18" s="32"/>
      <c r="B18" s="38"/>
      <c r="C18" s="287" t="s">
        <v>101</v>
      </c>
      <c r="D18" s="287" t="s">
        <v>705</v>
      </c>
      <c r="E18" s="17" t="s">
        <v>1</v>
      </c>
      <c r="F18" s="288">
        <v>11</v>
      </c>
      <c r="G18" s="32"/>
      <c r="H18" s="38"/>
    </row>
    <row r="19" s="2" customFormat="1" ht="16.8" customHeight="1">
      <c r="A19" s="32"/>
      <c r="B19" s="38"/>
      <c r="C19" s="287" t="s">
        <v>104</v>
      </c>
      <c r="D19" s="287" t="s">
        <v>706</v>
      </c>
      <c r="E19" s="17" t="s">
        <v>1</v>
      </c>
      <c r="F19" s="288">
        <v>1.724</v>
      </c>
      <c r="G19" s="32"/>
      <c r="H19" s="38"/>
    </row>
    <row r="20" s="2" customFormat="1" ht="16.8" customHeight="1">
      <c r="A20" s="32"/>
      <c r="B20" s="38"/>
      <c r="C20" s="287" t="s">
        <v>93</v>
      </c>
      <c r="D20" s="287" t="s">
        <v>152</v>
      </c>
      <c r="E20" s="17" t="s">
        <v>1</v>
      </c>
      <c r="F20" s="288">
        <v>13.564</v>
      </c>
      <c r="G20" s="32"/>
      <c r="H20" s="38"/>
    </row>
    <row r="21" s="2" customFormat="1" ht="16.8" customHeight="1">
      <c r="A21" s="32"/>
      <c r="B21" s="38"/>
      <c r="C21" s="289" t="s">
        <v>849</v>
      </c>
      <c r="D21" s="32"/>
      <c r="E21" s="32"/>
      <c r="F21" s="32"/>
      <c r="G21" s="32"/>
      <c r="H21" s="38"/>
    </row>
    <row r="22" s="2" customFormat="1">
      <c r="A22" s="32"/>
      <c r="B22" s="38"/>
      <c r="C22" s="287" t="s">
        <v>700</v>
      </c>
      <c r="D22" s="287" t="s">
        <v>701</v>
      </c>
      <c r="E22" s="17" t="s">
        <v>95</v>
      </c>
      <c r="F22" s="288">
        <v>13.564</v>
      </c>
      <c r="G22" s="32"/>
      <c r="H22" s="38"/>
    </row>
    <row r="23" s="2" customFormat="1" ht="16.8" customHeight="1">
      <c r="A23" s="32"/>
      <c r="B23" s="38"/>
      <c r="C23" s="287" t="s">
        <v>708</v>
      </c>
      <c r="D23" s="287" t="s">
        <v>709</v>
      </c>
      <c r="E23" s="17" t="s">
        <v>95</v>
      </c>
      <c r="F23" s="288">
        <v>474.74000000000001</v>
      </c>
      <c r="G23" s="32"/>
      <c r="H23" s="38"/>
    </row>
    <row r="24" s="2" customFormat="1" ht="16.8" customHeight="1">
      <c r="A24" s="32"/>
      <c r="B24" s="38"/>
      <c r="C24" s="283" t="s">
        <v>104</v>
      </c>
      <c r="D24" s="284" t="s">
        <v>105</v>
      </c>
      <c r="E24" s="285" t="s">
        <v>95</v>
      </c>
      <c r="F24" s="286">
        <v>1.724</v>
      </c>
      <c r="G24" s="32"/>
      <c r="H24" s="38"/>
    </row>
    <row r="25" s="2" customFormat="1" ht="16.8" customHeight="1">
      <c r="A25" s="32"/>
      <c r="B25" s="38"/>
      <c r="C25" s="287" t="s">
        <v>104</v>
      </c>
      <c r="D25" s="287" t="s">
        <v>706</v>
      </c>
      <c r="E25" s="17" t="s">
        <v>1</v>
      </c>
      <c r="F25" s="288">
        <v>1.724</v>
      </c>
      <c r="G25" s="32"/>
      <c r="H25" s="38"/>
    </row>
    <row r="26" s="2" customFormat="1" ht="16.8" customHeight="1">
      <c r="A26" s="32"/>
      <c r="B26" s="38"/>
      <c r="C26" s="289" t="s">
        <v>849</v>
      </c>
      <c r="D26" s="32"/>
      <c r="E26" s="32"/>
      <c r="F26" s="32"/>
      <c r="G26" s="32"/>
      <c r="H26" s="38"/>
    </row>
    <row r="27" s="2" customFormat="1">
      <c r="A27" s="32"/>
      <c r="B27" s="38"/>
      <c r="C27" s="287" t="s">
        <v>700</v>
      </c>
      <c r="D27" s="287" t="s">
        <v>701</v>
      </c>
      <c r="E27" s="17" t="s">
        <v>95</v>
      </c>
      <c r="F27" s="288">
        <v>13.564</v>
      </c>
      <c r="G27" s="32"/>
      <c r="H27" s="38"/>
    </row>
    <row r="28" s="2" customFormat="1">
      <c r="A28" s="32"/>
      <c r="B28" s="38"/>
      <c r="C28" s="287" t="s">
        <v>720</v>
      </c>
      <c r="D28" s="287" t="s">
        <v>721</v>
      </c>
      <c r="E28" s="17" t="s">
        <v>95</v>
      </c>
      <c r="F28" s="288">
        <v>1.724</v>
      </c>
      <c r="G28" s="32"/>
      <c r="H28" s="38"/>
    </row>
    <row r="29" s="2" customFormat="1" ht="16.8" customHeight="1">
      <c r="A29" s="32"/>
      <c r="B29" s="38"/>
      <c r="C29" s="283" t="s">
        <v>101</v>
      </c>
      <c r="D29" s="284" t="s">
        <v>102</v>
      </c>
      <c r="E29" s="285" t="s">
        <v>95</v>
      </c>
      <c r="F29" s="286">
        <v>11</v>
      </c>
      <c r="G29" s="32"/>
      <c r="H29" s="38"/>
    </row>
    <row r="30" s="2" customFormat="1" ht="16.8" customHeight="1">
      <c r="A30" s="32"/>
      <c r="B30" s="38"/>
      <c r="C30" s="287" t="s">
        <v>101</v>
      </c>
      <c r="D30" s="287" t="s">
        <v>705</v>
      </c>
      <c r="E30" s="17" t="s">
        <v>1</v>
      </c>
      <c r="F30" s="288">
        <v>11</v>
      </c>
      <c r="G30" s="32"/>
      <c r="H30" s="38"/>
    </row>
    <row r="31" s="2" customFormat="1" ht="16.8" customHeight="1">
      <c r="A31" s="32"/>
      <c r="B31" s="38"/>
      <c r="C31" s="289" t="s">
        <v>849</v>
      </c>
      <c r="D31" s="32"/>
      <c r="E31" s="32"/>
      <c r="F31" s="32"/>
      <c r="G31" s="32"/>
      <c r="H31" s="38"/>
    </row>
    <row r="32" s="2" customFormat="1">
      <c r="A32" s="32"/>
      <c r="B32" s="38"/>
      <c r="C32" s="287" t="s">
        <v>700</v>
      </c>
      <c r="D32" s="287" t="s">
        <v>701</v>
      </c>
      <c r="E32" s="17" t="s">
        <v>95</v>
      </c>
      <c r="F32" s="288">
        <v>13.564</v>
      </c>
      <c r="G32" s="32"/>
      <c r="H32" s="38"/>
    </row>
    <row r="33" s="2" customFormat="1">
      <c r="A33" s="32"/>
      <c r="B33" s="38"/>
      <c r="C33" s="287" t="s">
        <v>725</v>
      </c>
      <c r="D33" s="287" t="s">
        <v>726</v>
      </c>
      <c r="E33" s="17" t="s">
        <v>95</v>
      </c>
      <c r="F33" s="288">
        <v>11</v>
      </c>
      <c r="G33" s="32"/>
      <c r="H33" s="38"/>
    </row>
    <row r="34" s="2" customFormat="1" ht="7.44" customHeight="1">
      <c r="A34" s="32"/>
      <c r="B34" s="164"/>
      <c r="C34" s="165"/>
      <c r="D34" s="165"/>
      <c r="E34" s="165"/>
      <c r="F34" s="165"/>
      <c r="G34" s="165"/>
      <c r="H34" s="38"/>
    </row>
    <row r="35" s="2" customFormat="1">
      <c r="A35" s="32"/>
      <c r="B35" s="32"/>
      <c r="C35" s="32"/>
      <c r="D35" s="32"/>
      <c r="E35" s="32"/>
      <c r="F35" s="32"/>
      <c r="G35" s="32"/>
      <c r="H35" s="32"/>
    </row>
  </sheetData>
  <sheetProtection sheet="1" formatColumns="0" formatRows="0" objects="1" scenarios="1" spinCount="100000" saltValue="UP3J7qt6drUeRSTsDGXkLtQ6Lr3nca2yjX6+enxDq/ARkYkpftCqRuk+SQgj7JfRSxGlsobjYlcCKandcdWNeA==" hashValue="XjKw8nFg32dLYljQY/m4GkMNC6bW9DncCPnw4rRPQFzRrVwSPk2ePQKSmlsVXktJS+W/y1WOqjcGD3q9BC6iN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DESKTOP-5UCNF4N\TMI</dc:creator>
  <cp:lastModifiedBy>DESKTOP-5UCNF4N\TMI</cp:lastModifiedBy>
  <dcterms:created xsi:type="dcterms:W3CDTF">2022-10-23T19:03:08Z</dcterms:created>
  <dcterms:modified xsi:type="dcterms:W3CDTF">2022-10-23T19:03:12Z</dcterms:modified>
</cp:coreProperties>
</file>